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" windowWidth="22980" windowHeight="9816" tabRatio="717" firstSheet="64" activeTab="83"/>
  </bookViews>
  <sheets>
    <sheet name="2025" sheetId="1" r:id="rId1"/>
    <sheet name="14.01" sheetId="2" r:id="rId2"/>
    <sheet name="15.01" sheetId="3" r:id="rId3"/>
    <sheet name="16.01" sheetId="4" r:id="rId4"/>
    <sheet name="17.01" sheetId="5" r:id="rId5"/>
    <sheet name="21.01" sheetId="6" r:id="rId6"/>
    <sheet name="27.01" sheetId="7" r:id="rId7"/>
    <sheet name="29.01" sheetId="8" r:id="rId8"/>
    <sheet name="30.01" sheetId="9" r:id="rId9"/>
    <sheet name="03.02" sheetId="10" r:id="rId10"/>
    <sheet name="12.02" sheetId="11" r:id="rId11"/>
    <sheet name="14.02" sheetId="12" r:id="rId12"/>
    <sheet name="17.02" sheetId="13" r:id="rId13"/>
    <sheet name="18.02" sheetId="14" r:id="rId14"/>
    <sheet name="26.02" sheetId="15" r:id="rId15"/>
    <sheet name="27.02" sheetId="16" r:id="rId16"/>
    <sheet name="03.03" sheetId="17" r:id="rId17"/>
    <sheet name="10.03" sheetId="18" r:id="rId18"/>
    <sheet name="14.03" sheetId="19" r:id="rId19"/>
    <sheet name="19.03" sheetId="20" r:id="rId20"/>
    <sheet name="21.03" sheetId="21" r:id="rId21"/>
    <sheet name="24.03" sheetId="22" r:id="rId22"/>
    <sheet name="26.03" sheetId="23" r:id="rId23"/>
    <sheet name="02.04" sheetId="26" r:id="rId24"/>
    <sheet name="03.04" sheetId="27" r:id="rId25"/>
    <sheet name="07.04" sheetId="28" r:id="rId26"/>
    <sheet name="08.04" sheetId="29" r:id="rId27"/>
    <sheet name="14.04" sheetId="30" r:id="rId28"/>
    <sheet name="15.04" sheetId="31" r:id="rId29"/>
    <sheet name="17.04" sheetId="32" r:id="rId30"/>
    <sheet name="24.04" sheetId="33" r:id="rId31"/>
    <sheet name="25.04" sheetId="34" r:id="rId32"/>
    <sheet name="28.04" sheetId="35" r:id="rId33"/>
    <sheet name="29.04" sheetId="36" r:id="rId34"/>
    <sheet name="05.05" sheetId="37" r:id="rId35"/>
    <sheet name="07.05" sheetId="38" r:id="rId36"/>
    <sheet name="16.05" sheetId="39" r:id="rId37"/>
    <sheet name="19.05" sheetId="40" r:id="rId38"/>
    <sheet name="23.05" sheetId="41" r:id="rId39"/>
    <sheet name="27.05" sheetId="42" r:id="rId40"/>
    <sheet name="28.05" sheetId="43" r:id="rId41"/>
    <sheet name="30.05" sheetId="44" r:id="rId42"/>
    <sheet name="03.06" sheetId="45" r:id="rId43"/>
    <sheet name="04.06" sheetId="46" r:id="rId44"/>
    <sheet name="09.06" sheetId="47" r:id="rId45"/>
    <sheet name="11.06" sheetId="48" r:id="rId46"/>
    <sheet name="16.06" sheetId="49" r:id="rId47"/>
    <sheet name="23.06" sheetId="50" r:id="rId48"/>
    <sheet name="26.06" sheetId="51" r:id="rId49"/>
    <sheet name="01.07" sheetId="52" r:id="rId50"/>
    <sheet name="02.07" sheetId="53" r:id="rId51"/>
    <sheet name="09.07" sheetId="54" r:id="rId52"/>
    <sheet name="10.07" sheetId="55" r:id="rId53"/>
    <sheet name="17.07" sheetId="56" r:id="rId54"/>
    <sheet name="23.07" sheetId="57" r:id="rId55"/>
    <sheet name="24.07" sheetId="58" r:id="rId56"/>
    <sheet name="25.07" sheetId="59" r:id="rId57"/>
    <sheet name="05.08" sheetId="61" r:id="rId58"/>
    <sheet name="06.08" sheetId="62" r:id="rId59"/>
    <sheet name="19.08" sheetId="63" r:id="rId60"/>
    <sheet name="04.09" sheetId="64" r:id="rId61"/>
    <sheet name="05.09" sheetId="66" r:id="rId62"/>
    <sheet name="10.09" sheetId="67" r:id="rId63"/>
    <sheet name="11.09" sheetId="68" r:id="rId64"/>
    <sheet name="15.09" sheetId="69" r:id="rId65"/>
    <sheet name="22.09" sheetId="70" r:id="rId66"/>
    <sheet name="24.09" sheetId="71" r:id="rId67"/>
    <sheet name="26.09" sheetId="72" r:id="rId68"/>
    <sheet name="30.09" sheetId="73" r:id="rId69"/>
    <sheet name="02.10" sheetId="74" r:id="rId70"/>
    <sheet name="06.10" sheetId="75" r:id="rId71"/>
    <sheet name="09.10" sheetId="76" r:id="rId72"/>
    <sheet name="17,10" sheetId="77" r:id="rId73"/>
    <sheet name="21,10" sheetId="78" r:id="rId74"/>
    <sheet name="23.10" sheetId="79" r:id="rId75"/>
    <sheet name="29.10" sheetId="80" r:id="rId76"/>
    <sheet name="30.10" sheetId="81" r:id="rId77"/>
    <sheet name="31.10" sheetId="82" r:id="rId78"/>
    <sheet name="05.11" sheetId="83" r:id="rId79"/>
    <sheet name="06.11" sheetId="84" r:id="rId80"/>
    <sheet name="10.11" sheetId="85" r:id="rId81"/>
    <sheet name="12.11" sheetId="86" r:id="rId82"/>
    <sheet name="17.11" sheetId="87" r:id="rId83"/>
    <sheet name="18.11" sheetId="88" r:id="rId84"/>
  </sheets>
  <calcPr calcId="145621"/>
</workbook>
</file>

<file path=xl/calcChain.xml><?xml version="1.0" encoding="utf-8"?>
<calcChain xmlns="http://schemas.openxmlformats.org/spreadsheetml/2006/main">
  <c r="O190" i="88" l="1"/>
  <c r="N190" i="88"/>
  <c r="L190" i="88"/>
  <c r="K190" i="88"/>
  <c r="I190" i="88"/>
  <c r="H190" i="88"/>
  <c r="J189" i="88"/>
  <c r="P188" i="88"/>
  <c r="M188" i="88"/>
  <c r="J188" i="88"/>
  <c r="P187" i="88"/>
  <c r="M187" i="88"/>
  <c r="J187" i="88"/>
  <c r="P186" i="88"/>
  <c r="M186" i="88"/>
  <c r="J186" i="88"/>
  <c r="P185" i="88"/>
  <c r="P190" i="88" s="1"/>
  <c r="M185" i="88"/>
  <c r="J185" i="88"/>
  <c r="O183" i="88"/>
  <c r="N183" i="88"/>
  <c r="L183" i="88"/>
  <c r="K183" i="88"/>
  <c r="I183" i="88"/>
  <c r="H183" i="88"/>
  <c r="J182" i="88"/>
  <c r="P181" i="88"/>
  <c r="M181" i="88"/>
  <c r="J181" i="88"/>
  <c r="P180" i="88"/>
  <c r="M180" i="88"/>
  <c r="J180" i="88"/>
  <c r="J179" i="88"/>
  <c r="P178" i="88"/>
  <c r="M178" i="88"/>
  <c r="J178" i="88"/>
  <c r="P177" i="88"/>
  <c r="M177" i="88"/>
  <c r="J177" i="88"/>
  <c r="O175" i="88"/>
  <c r="N175" i="88"/>
  <c r="L175" i="88"/>
  <c r="K175" i="88"/>
  <c r="I175" i="88"/>
  <c r="H175" i="88"/>
  <c r="P174" i="88"/>
  <c r="M174" i="88"/>
  <c r="J174" i="88"/>
  <c r="P173" i="88"/>
  <c r="M173" i="88"/>
  <c r="J173" i="88"/>
  <c r="P172" i="88"/>
  <c r="M172" i="88"/>
  <c r="J172" i="88"/>
  <c r="P171" i="88"/>
  <c r="P175" i="88" s="1"/>
  <c r="M171" i="88"/>
  <c r="M175" i="88" s="1"/>
  <c r="J171" i="88"/>
  <c r="J175" i="88" s="1"/>
  <c r="O169" i="88"/>
  <c r="N169" i="88"/>
  <c r="L169" i="88"/>
  <c r="K169" i="88"/>
  <c r="I169" i="88"/>
  <c r="H169" i="88"/>
  <c r="P168" i="88"/>
  <c r="P169" i="88" s="1"/>
  <c r="M168" i="88"/>
  <c r="M169" i="88" s="1"/>
  <c r="J168" i="88"/>
  <c r="J169" i="88" s="1"/>
  <c r="O166" i="88"/>
  <c r="N166" i="88"/>
  <c r="L166" i="88"/>
  <c r="K166" i="88"/>
  <c r="I166" i="88"/>
  <c r="H166" i="88"/>
  <c r="P165" i="88"/>
  <c r="M165" i="88"/>
  <c r="J165" i="88"/>
  <c r="P164" i="88"/>
  <c r="M164" i="88"/>
  <c r="J164" i="88"/>
  <c r="P163" i="88"/>
  <c r="M163" i="88"/>
  <c r="J163" i="88"/>
  <c r="P162" i="88"/>
  <c r="M162" i="88"/>
  <c r="J162" i="88"/>
  <c r="O160" i="88"/>
  <c r="N160" i="88"/>
  <c r="M160" i="88"/>
  <c r="L160" i="88"/>
  <c r="K160" i="88"/>
  <c r="I160" i="88"/>
  <c r="H160" i="88"/>
  <c r="P159" i="88"/>
  <c r="P160" i="88" s="1"/>
  <c r="M159" i="88"/>
  <c r="J159" i="88"/>
  <c r="J160" i="88" s="1"/>
  <c r="O157" i="88"/>
  <c r="N157" i="88"/>
  <c r="L157" i="88"/>
  <c r="K157" i="88"/>
  <c r="I157" i="88"/>
  <c r="H157" i="88"/>
  <c r="P156" i="88"/>
  <c r="M156" i="88"/>
  <c r="M157" i="88" s="1"/>
  <c r="J156" i="88"/>
  <c r="P155" i="88"/>
  <c r="M155" i="88"/>
  <c r="J155" i="88"/>
  <c r="N153" i="88"/>
  <c r="K153" i="88"/>
  <c r="I153" i="88"/>
  <c r="H153" i="88"/>
  <c r="P152" i="88"/>
  <c r="M152" i="88"/>
  <c r="J152" i="88"/>
  <c r="P151" i="88"/>
  <c r="M151" i="88"/>
  <c r="J151" i="88"/>
  <c r="O149" i="88"/>
  <c r="N149" i="88"/>
  <c r="L149" i="88"/>
  <c r="K149" i="88"/>
  <c r="I149" i="88"/>
  <c r="H149" i="88"/>
  <c r="P148" i="88"/>
  <c r="M148" i="88"/>
  <c r="J148" i="88"/>
  <c r="P147" i="88"/>
  <c r="P149" i="88" s="1"/>
  <c r="M147" i="88"/>
  <c r="M149" i="88" s="1"/>
  <c r="J147" i="88"/>
  <c r="J149" i="88" s="1"/>
  <c r="O144" i="88"/>
  <c r="N144" i="88"/>
  <c r="L144" i="88"/>
  <c r="K144" i="88"/>
  <c r="I144" i="88"/>
  <c r="H144" i="88"/>
  <c r="P143" i="88"/>
  <c r="M143" i="88"/>
  <c r="J143" i="88"/>
  <c r="P142" i="88"/>
  <c r="M142" i="88"/>
  <c r="J142" i="88"/>
  <c r="J141" i="88"/>
  <c r="J140" i="88"/>
  <c r="P139" i="88"/>
  <c r="M139" i="88"/>
  <c r="J139" i="88"/>
  <c r="P138" i="88"/>
  <c r="M138" i="88"/>
  <c r="J138" i="88"/>
  <c r="J137" i="88"/>
  <c r="J136" i="88"/>
  <c r="P135" i="88"/>
  <c r="P144" i="88" s="1"/>
  <c r="M135" i="88"/>
  <c r="M144" i="88" s="1"/>
  <c r="J135" i="88"/>
  <c r="O134" i="88"/>
  <c r="O145" i="88" s="1"/>
  <c r="N134" i="88"/>
  <c r="N145" i="88" s="1"/>
  <c r="L134" i="88"/>
  <c r="L145" i="88" s="1"/>
  <c r="K134" i="88"/>
  <c r="K145" i="88" s="1"/>
  <c r="I134" i="88"/>
  <c r="H134" i="88"/>
  <c r="H145" i="88" s="1"/>
  <c r="P133" i="88"/>
  <c r="M133" i="88"/>
  <c r="J133" i="88"/>
  <c r="P132" i="88"/>
  <c r="M132" i="88"/>
  <c r="J132" i="88"/>
  <c r="J131" i="88"/>
  <c r="P130" i="88"/>
  <c r="P134" i="88" s="1"/>
  <c r="P145" i="88" s="1"/>
  <c r="M130" i="88"/>
  <c r="J130" i="88"/>
  <c r="N127" i="88"/>
  <c r="K127" i="88"/>
  <c r="H127" i="88"/>
  <c r="N122" i="88"/>
  <c r="K122" i="88"/>
  <c r="H122" i="88"/>
  <c r="N117" i="88"/>
  <c r="K117" i="88"/>
  <c r="H117" i="88"/>
  <c r="O111" i="88"/>
  <c r="N111" i="88"/>
  <c r="L111" i="88"/>
  <c r="K111" i="88"/>
  <c r="J111" i="88"/>
  <c r="I111" i="88"/>
  <c r="H111" i="88"/>
  <c r="P110" i="88"/>
  <c r="P111" i="88" s="1"/>
  <c r="M110" i="88"/>
  <c r="M111" i="88" s="1"/>
  <c r="J110" i="88"/>
  <c r="O108" i="88"/>
  <c r="N108" i="88"/>
  <c r="L108" i="88"/>
  <c r="K108" i="88"/>
  <c r="I108" i="88"/>
  <c r="H108" i="88"/>
  <c r="J107" i="88"/>
  <c r="P106" i="88"/>
  <c r="M106" i="88"/>
  <c r="J106" i="88"/>
  <c r="J105" i="88"/>
  <c r="P104" i="88"/>
  <c r="M104" i="88"/>
  <c r="J104" i="88"/>
  <c r="P103" i="88"/>
  <c r="M103" i="88"/>
  <c r="J103" i="88"/>
  <c r="P102" i="88"/>
  <c r="M102" i="88"/>
  <c r="J102" i="88"/>
  <c r="P101" i="88"/>
  <c r="M101" i="88"/>
  <c r="J101" i="88"/>
  <c r="P100" i="88"/>
  <c r="M100" i="88"/>
  <c r="J100" i="88"/>
  <c r="P99" i="88"/>
  <c r="M99" i="88"/>
  <c r="J99" i="88"/>
  <c r="P98" i="88"/>
  <c r="M98" i="88"/>
  <c r="J98" i="88"/>
  <c r="P97" i="88"/>
  <c r="M97" i="88"/>
  <c r="J97" i="88"/>
  <c r="P96" i="88"/>
  <c r="M96" i="88"/>
  <c r="J96" i="88"/>
  <c r="P95" i="88"/>
  <c r="M95" i="88"/>
  <c r="J95" i="88"/>
  <c r="P94" i="88"/>
  <c r="M94" i="88"/>
  <c r="J94" i="88"/>
  <c r="P93" i="88"/>
  <c r="M93" i="88"/>
  <c r="J93" i="88"/>
  <c r="P92" i="88"/>
  <c r="M92" i="88"/>
  <c r="J92" i="88"/>
  <c r="P91" i="88"/>
  <c r="M91" i="88"/>
  <c r="J91" i="88"/>
  <c r="P90" i="88"/>
  <c r="M90" i="88"/>
  <c r="J90" i="88"/>
  <c r="P89" i="88"/>
  <c r="M89" i="88"/>
  <c r="J89" i="88"/>
  <c r="P88" i="88"/>
  <c r="M88" i="88"/>
  <c r="J88" i="88"/>
  <c r="P87" i="88"/>
  <c r="M87" i="88"/>
  <c r="J87" i="88"/>
  <c r="P86" i="88"/>
  <c r="M86" i="88"/>
  <c r="J86" i="88"/>
  <c r="J85" i="88"/>
  <c r="P84" i="88"/>
  <c r="M84" i="88"/>
  <c r="J84" i="88"/>
  <c r="P83" i="88"/>
  <c r="M83" i="88"/>
  <c r="J83" i="88"/>
  <c r="P82" i="88"/>
  <c r="M82" i="88"/>
  <c r="J82" i="88"/>
  <c r="P81" i="88"/>
  <c r="M81" i="88"/>
  <c r="J81" i="88"/>
  <c r="P80" i="88"/>
  <c r="M80" i="88"/>
  <c r="J80" i="88"/>
  <c r="P79" i="88"/>
  <c r="M79" i="88"/>
  <c r="J79" i="88"/>
  <c r="P78" i="88"/>
  <c r="M78" i="88"/>
  <c r="J78" i="88"/>
  <c r="P77" i="88"/>
  <c r="M77" i="88"/>
  <c r="J77" i="88"/>
  <c r="P76" i="88"/>
  <c r="M76" i="88"/>
  <c r="J76" i="88"/>
  <c r="P75" i="88"/>
  <c r="M75" i="88"/>
  <c r="J75" i="88"/>
  <c r="P74" i="88"/>
  <c r="M74" i="88"/>
  <c r="J74" i="88"/>
  <c r="P73" i="88"/>
  <c r="M73" i="88"/>
  <c r="J73" i="88"/>
  <c r="P72" i="88"/>
  <c r="M72" i="88"/>
  <c r="J72" i="88"/>
  <c r="P71" i="88"/>
  <c r="M71" i="88"/>
  <c r="J71" i="88"/>
  <c r="P70" i="88"/>
  <c r="M70" i="88"/>
  <c r="J70" i="88"/>
  <c r="P69" i="88"/>
  <c r="M69" i="88"/>
  <c r="J69" i="88"/>
  <c r="P68" i="88"/>
  <c r="M68" i="88"/>
  <c r="J68" i="88"/>
  <c r="O66" i="88"/>
  <c r="N66" i="88"/>
  <c r="L66" i="88"/>
  <c r="L191" i="88" s="1"/>
  <c r="K66" i="88"/>
  <c r="I66" i="88"/>
  <c r="H66" i="88"/>
  <c r="P65" i="88"/>
  <c r="M65" i="88"/>
  <c r="J65" i="88"/>
  <c r="P64" i="88"/>
  <c r="M64" i="88"/>
  <c r="J64" i="88"/>
  <c r="P63" i="88"/>
  <c r="M63" i="88"/>
  <c r="J63" i="88"/>
  <c r="P62" i="88"/>
  <c r="M62" i="88"/>
  <c r="J62" i="88"/>
  <c r="J61" i="88"/>
  <c r="P60" i="88"/>
  <c r="M60" i="88"/>
  <c r="J60" i="88"/>
  <c r="P59" i="88"/>
  <c r="M59" i="88"/>
  <c r="J59" i="88"/>
  <c r="P58" i="88"/>
  <c r="M58" i="88"/>
  <c r="J58" i="88"/>
  <c r="P57" i="88"/>
  <c r="M57" i="88"/>
  <c r="J57" i="88"/>
  <c r="P56" i="88"/>
  <c r="M56" i="88"/>
  <c r="J56" i="88"/>
  <c r="P55" i="88"/>
  <c r="M55" i="88"/>
  <c r="J55" i="88"/>
  <c r="P54" i="88"/>
  <c r="M54" i="88"/>
  <c r="J54" i="88"/>
  <c r="P53" i="88"/>
  <c r="M53" i="88"/>
  <c r="J53" i="88"/>
  <c r="P52" i="88"/>
  <c r="M52" i="88"/>
  <c r="J52" i="88"/>
  <c r="P51" i="88"/>
  <c r="M51" i="88"/>
  <c r="J51" i="88"/>
  <c r="P50" i="88"/>
  <c r="M50" i="88"/>
  <c r="J50" i="88"/>
  <c r="P49" i="88"/>
  <c r="M49" i="88"/>
  <c r="J49" i="88"/>
  <c r="P48" i="88"/>
  <c r="M48" i="88"/>
  <c r="J48" i="88"/>
  <c r="P47" i="88"/>
  <c r="M47" i="88"/>
  <c r="J47" i="88"/>
  <c r="P46" i="88"/>
  <c r="M46" i="88"/>
  <c r="J46" i="88"/>
  <c r="P45" i="88"/>
  <c r="M45" i="88"/>
  <c r="J45" i="88"/>
  <c r="P44" i="88"/>
  <c r="M44" i="88"/>
  <c r="J44" i="88"/>
  <c r="P43" i="88"/>
  <c r="M43" i="88"/>
  <c r="J43" i="88"/>
  <c r="P42" i="88"/>
  <c r="M42" i="88"/>
  <c r="J42" i="88"/>
  <c r="P41" i="88"/>
  <c r="M41" i="88"/>
  <c r="J41" i="88"/>
  <c r="P40" i="88"/>
  <c r="M40" i="88"/>
  <c r="J40" i="88"/>
  <c r="J39" i="88"/>
  <c r="P38" i="88"/>
  <c r="M38" i="88"/>
  <c r="J38" i="88"/>
  <c r="P37" i="88"/>
  <c r="M37" i="88"/>
  <c r="J37" i="88"/>
  <c r="P36" i="88"/>
  <c r="M36" i="88"/>
  <c r="J36" i="88"/>
  <c r="B34" i="88"/>
  <c r="C34" i="88" s="1"/>
  <c r="D34" i="88" s="1"/>
  <c r="E34" i="88" s="1"/>
  <c r="F34" i="88" s="1"/>
  <c r="G34" i="88" s="1"/>
  <c r="N33" i="88"/>
  <c r="K33" i="88"/>
  <c r="P25" i="88"/>
  <c r="J23" i="88"/>
  <c r="O190" i="87"/>
  <c r="N190" i="87"/>
  <c r="L190" i="87"/>
  <c r="K190" i="87"/>
  <c r="I190" i="87"/>
  <c r="H190" i="87"/>
  <c r="J189" i="87"/>
  <c r="P188" i="87"/>
  <c r="M188" i="87"/>
  <c r="J188" i="87"/>
  <c r="P187" i="87"/>
  <c r="M187" i="87"/>
  <c r="J187" i="87"/>
  <c r="P186" i="87"/>
  <c r="M186" i="87"/>
  <c r="J186" i="87"/>
  <c r="P185" i="87"/>
  <c r="M185" i="87"/>
  <c r="J185" i="87"/>
  <c r="O183" i="87"/>
  <c r="N183" i="87"/>
  <c r="L183" i="87"/>
  <c r="K183" i="87"/>
  <c r="I183" i="87"/>
  <c r="H183" i="87"/>
  <c r="J182" i="87"/>
  <c r="P181" i="87"/>
  <c r="M181" i="87"/>
  <c r="J181" i="87"/>
  <c r="P180" i="87"/>
  <c r="M180" i="87"/>
  <c r="J180" i="87"/>
  <c r="J179" i="87"/>
  <c r="P178" i="87"/>
  <c r="M178" i="87"/>
  <c r="J178" i="87"/>
  <c r="P177" i="87"/>
  <c r="M177" i="87"/>
  <c r="J177" i="87"/>
  <c r="O175" i="87"/>
  <c r="N175" i="87"/>
  <c r="L175" i="87"/>
  <c r="K175" i="87"/>
  <c r="I175" i="87"/>
  <c r="H175" i="87"/>
  <c r="P174" i="87"/>
  <c r="M174" i="87"/>
  <c r="J174" i="87"/>
  <c r="P173" i="87"/>
  <c r="M173" i="87"/>
  <c r="J173" i="87"/>
  <c r="P172" i="87"/>
  <c r="M172" i="87"/>
  <c r="J172" i="87"/>
  <c r="P171" i="87"/>
  <c r="P175" i="87" s="1"/>
  <c r="M171" i="87"/>
  <c r="M175" i="87" s="1"/>
  <c r="J171" i="87"/>
  <c r="O169" i="87"/>
  <c r="N169" i="87"/>
  <c r="L169" i="87"/>
  <c r="K169" i="87"/>
  <c r="I169" i="87"/>
  <c r="H169" i="87"/>
  <c r="P168" i="87"/>
  <c r="P169" i="87" s="1"/>
  <c r="M168" i="87"/>
  <c r="M169" i="87" s="1"/>
  <c r="J168" i="87"/>
  <c r="J169" i="87" s="1"/>
  <c r="O166" i="87"/>
  <c r="N166" i="87"/>
  <c r="L166" i="87"/>
  <c r="K166" i="87"/>
  <c r="I166" i="87"/>
  <c r="H166" i="87"/>
  <c r="P165" i="87"/>
  <c r="M165" i="87"/>
  <c r="J165" i="87"/>
  <c r="P164" i="87"/>
  <c r="M164" i="87"/>
  <c r="J164" i="87"/>
  <c r="P163" i="87"/>
  <c r="M163" i="87"/>
  <c r="J163" i="87"/>
  <c r="P162" i="87"/>
  <c r="M162" i="87"/>
  <c r="J162" i="87"/>
  <c r="O160" i="87"/>
  <c r="N160" i="87"/>
  <c r="L160" i="87"/>
  <c r="K160" i="87"/>
  <c r="I160" i="87"/>
  <c r="H160" i="87"/>
  <c r="P159" i="87"/>
  <c r="P160" i="87" s="1"/>
  <c r="M159" i="87"/>
  <c r="M160" i="87" s="1"/>
  <c r="J159" i="87"/>
  <c r="J160" i="87" s="1"/>
  <c r="O157" i="87"/>
  <c r="N157" i="87"/>
  <c r="L157" i="87"/>
  <c r="K157" i="87"/>
  <c r="I157" i="87"/>
  <c r="H157" i="87"/>
  <c r="P156" i="87"/>
  <c r="M156" i="87"/>
  <c r="J156" i="87"/>
  <c r="P155" i="87"/>
  <c r="P157" i="87" s="1"/>
  <c r="M155" i="87"/>
  <c r="M157" i="87" s="1"/>
  <c r="J155" i="87"/>
  <c r="J157" i="87" s="1"/>
  <c r="N153" i="87"/>
  <c r="K153" i="87"/>
  <c r="I153" i="87"/>
  <c r="H153" i="87"/>
  <c r="P152" i="87"/>
  <c r="M152" i="87"/>
  <c r="J152" i="87"/>
  <c r="P151" i="87"/>
  <c r="M151" i="87"/>
  <c r="J151" i="87"/>
  <c r="O149" i="87"/>
  <c r="N149" i="87"/>
  <c r="L149" i="87"/>
  <c r="K149" i="87"/>
  <c r="I149" i="87"/>
  <c r="H149" i="87"/>
  <c r="P148" i="87"/>
  <c r="M148" i="87"/>
  <c r="J148" i="87"/>
  <c r="P147" i="87"/>
  <c r="P149" i="87" s="1"/>
  <c r="M147" i="87"/>
  <c r="M149" i="87" s="1"/>
  <c r="J147" i="87"/>
  <c r="J149" i="87" s="1"/>
  <c r="O144" i="87"/>
  <c r="N144" i="87"/>
  <c r="L144" i="87"/>
  <c r="K144" i="87"/>
  <c r="I144" i="87"/>
  <c r="H144" i="87"/>
  <c r="P143" i="87"/>
  <c r="M143" i="87"/>
  <c r="J143" i="87"/>
  <c r="P142" i="87"/>
  <c r="M142" i="87"/>
  <c r="J142" i="87"/>
  <c r="J141" i="87"/>
  <c r="J140" i="87"/>
  <c r="P139" i="87"/>
  <c r="M139" i="87"/>
  <c r="J139" i="87"/>
  <c r="P138" i="87"/>
  <c r="M138" i="87"/>
  <c r="J138" i="87"/>
  <c r="J137" i="87"/>
  <c r="J136" i="87"/>
  <c r="P135" i="87"/>
  <c r="M135" i="87"/>
  <c r="M144" i="87" s="1"/>
  <c r="J135" i="87"/>
  <c r="J144" i="87" s="1"/>
  <c r="O134" i="87"/>
  <c r="N134" i="87"/>
  <c r="L134" i="87"/>
  <c r="L145" i="87" s="1"/>
  <c r="K134" i="87"/>
  <c r="K145" i="87" s="1"/>
  <c r="I134" i="87"/>
  <c r="H134" i="87"/>
  <c r="H145" i="87" s="1"/>
  <c r="P133" i="87"/>
  <c r="M133" i="87"/>
  <c r="J133" i="87"/>
  <c r="P132" i="87"/>
  <c r="M132" i="87"/>
  <c r="J132" i="87"/>
  <c r="J131" i="87"/>
  <c r="P130" i="87"/>
  <c r="M130" i="87"/>
  <c r="J130" i="87"/>
  <c r="J134" i="87" s="1"/>
  <c r="J145" i="87" s="1"/>
  <c r="N127" i="87"/>
  <c r="K127" i="87"/>
  <c r="H127" i="87"/>
  <c r="N122" i="87"/>
  <c r="K122" i="87"/>
  <c r="H122" i="87"/>
  <c r="N117" i="87"/>
  <c r="N123" i="87" s="1"/>
  <c r="K117" i="87"/>
  <c r="K123" i="87" s="1"/>
  <c r="H117" i="87"/>
  <c r="H123" i="87" s="1"/>
  <c r="O111" i="87"/>
  <c r="N111" i="87"/>
  <c r="L111" i="87"/>
  <c r="K111" i="87"/>
  <c r="I111" i="87"/>
  <c r="H111" i="87"/>
  <c r="P110" i="87"/>
  <c r="P111" i="87" s="1"/>
  <c r="M110" i="87"/>
  <c r="M111" i="87" s="1"/>
  <c r="J110" i="87"/>
  <c r="J111" i="87" s="1"/>
  <c r="O108" i="87"/>
  <c r="N108" i="87"/>
  <c r="L108" i="87"/>
  <c r="K108" i="87"/>
  <c r="I108" i="87"/>
  <c r="H108" i="87"/>
  <c r="J107" i="87"/>
  <c r="P106" i="87"/>
  <c r="M106" i="87"/>
  <c r="J106" i="87"/>
  <c r="J105" i="87"/>
  <c r="P104" i="87"/>
  <c r="M104" i="87"/>
  <c r="J104" i="87"/>
  <c r="P103" i="87"/>
  <c r="M103" i="87"/>
  <c r="J103" i="87"/>
  <c r="P102" i="87"/>
  <c r="M102" i="87"/>
  <c r="J102" i="87"/>
  <c r="P101" i="87"/>
  <c r="M101" i="87"/>
  <c r="J101" i="87"/>
  <c r="P100" i="87"/>
  <c r="M100" i="87"/>
  <c r="J100" i="87"/>
  <c r="P99" i="87"/>
  <c r="M99" i="87"/>
  <c r="J99" i="87"/>
  <c r="P98" i="87"/>
  <c r="M98" i="87"/>
  <c r="J98" i="87"/>
  <c r="P97" i="87"/>
  <c r="M97" i="87"/>
  <c r="J97" i="87"/>
  <c r="P96" i="87"/>
  <c r="M96" i="87"/>
  <c r="J96" i="87"/>
  <c r="P95" i="87"/>
  <c r="M95" i="87"/>
  <c r="J95" i="87"/>
  <c r="P94" i="87"/>
  <c r="M94" i="87"/>
  <c r="J94" i="87"/>
  <c r="P93" i="87"/>
  <c r="M93" i="87"/>
  <c r="J93" i="87"/>
  <c r="P92" i="87"/>
  <c r="M92" i="87"/>
  <c r="J92" i="87"/>
  <c r="P91" i="87"/>
  <c r="M91" i="87"/>
  <c r="J91" i="87"/>
  <c r="P90" i="87"/>
  <c r="M90" i="87"/>
  <c r="J90" i="87"/>
  <c r="P89" i="87"/>
  <c r="M89" i="87"/>
  <c r="J89" i="87"/>
  <c r="P88" i="87"/>
  <c r="M88" i="87"/>
  <c r="J88" i="87"/>
  <c r="P87" i="87"/>
  <c r="M87" i="87"/>
  <c r="J87" i="87"/>
  <c r="P86" i="87"/>
  <c r="M86" i="87"/>
  <c r="J86" i="87"/>
  <c r="J85" i="87"/>
  <c r="P84" i="87"/>
  <c r="M84" i="87"/>
  <c r="J84" i="87"/>
  <c r="P83" i="87"/>
  <c r="M83" i="87"/>
  <c r="J83" i="87"/>
  <c r="P82" i="87"/>
  <c r="M82" i="87"/>
  <c r="J82" i="87"/>
  <c r="P81" i="87"/>
  <c r="M81" i="87"/>
  <c r="J81" i="87"/>
  <c r="P80" i="87"/>
  <c r="M80" i="87"/>
  <c r="J80" i="87"/>
  <c r="P79" i="87"/>
  <c r="M79" i="87"/>
  <c r="J79" i="87"/>
  <c r="P78" i="87"/>
  <c r="M78" i="87"/>
  <c r="J78" i="87"/>
  <c r="P77" i="87"/>
  <c r="M77" i="87"/>
  <c r="J77" i="87"/>
  <c r="P76" i="87"/>
  <c r="M76" i="87"/>
  <c r="J76" i="87"/>
  <c r="P75" i="87"/>
  <c r="M75" i="87"/>
  <c r="J75" i="87"/>
  <c r="P74" i="87"/>
  <c r="M74" i="87"/>
  <c r="J74" i="87"/>
  <c r="P73" i="87"/>
  <c r="M73" i="87"/>
  <c r="J73" i="87"/>
  <c r="P72" i="87"/>
  <c r="M72" i="87"/>
  <c r="J72" i="87"/>
  <c r="P71" i="87"/>
  <c r="M71" i="87"/>
  <c r="J71" i="87"/>
  <c r="P70" i="87"/>
  <c r="M70" i="87"/>
  <c r="J70" i="87"/>
  <c r="P69" i="87"/>
  <c r="M69" i="87"/>
  <c r="J69" i="87"/>
  <c r="P68" i="87"/>
  <c r="P108" i="87" s="1"/>
  <c r="M68" i="87"/>
  <c r="J68" i="87"/>
  <c r="O66" i="87"/>
  <c r="N66" i="87"/>
  <c r="L66" i="87"/>
  <c r="K66" i="87"/>
  <c r="I66" i="87"/>
  <c r="H66" i="87"/>
  <c r="H191" i="87" s="1"/>
  <c r="P65" i="87"/>
  <c r="M65" i="87"/>
  <c r="J65" i="87"/>
  <c r="P64" i="87"/>
  <c r="M64" i="87"/>
  <c r="J64" i="87"/>
  <c r="P63" i="87"/>
  <c r="M63" i="87"/>
  <c r="J63" i="87"/>
  <c r="P62" i="87"/>
  <c r="M62" i="87"/>
  <c r="J62" i="87"/>
  <c r="J61" i="87"/>
  <c r="P60" i="87"/>
  <c r="M60" i="87"/>
  <c r="J60" i="87"/>
  <c r="P59" i="87"/>
  <c r="M59" i="87"/>
  <c r="J59" i="87"/>
  <c r="P58" i="87"/>
  <c r="M58" i="87"/>
  <c r="J58" i="87"/>
  <c r="P57" i="87"/>
  <c r="M57" i="87"/>
  <c r="J57" i="87"/>
  <c r="P56" i="87"/>
  <c r="M56" i="87"/>
  <c r="J56" i="87"/>
  <c r="P55" i="87"/>
  <c r="M55" i="87"/>
  <c r="J55" i="87"/>
  <c r="P54" i="87"/>
  <c r="M54" i="87"/>
  <c r="J54" i="87"/>
  <c r="P53" i="87"/>
  <c r="M53" i="87"/>
  <c r="J53" i="87"/>
  <c r="P52" i="87"/>
  <c r="M52" i="87"/>
  <c r="J52" i="87"/>
  <c r="P51" i="87"/>
  <c r="M51" i="87"/>
  <c r="J51" i="87"/>
  <c r="P50" i="87"/>
  <c r="M50" i="87"/>
  <c r="J50" i="87"/>
  <c r="P49" i="87"/>
  <c r="M49" i="87"/>
  <c r="J49" i="87"/>
  <c r="P48" i="87"/>
  <c r="M48" i="87"/>
  <c r="J48" i="87"/>
  <c r="P47" i="87"/>
  <c r="M47" i="87"/>
  <c r="J47" i="87"/>
  <c r="P46" i="87"/>
  <c r="M46" i="87"/>
  <c r="J46" i="87"/>
  <c r="P45" i="87"/>
  <c r="M45" i="87"/>
  <c r="J45" i="87"/>
  <c r="P44" i="87"/>
  <c r="M44" i="87"/>
  <c r="J44" i="87"/>
  <c r="P43" i="87"/>
  <c r="M43" i="87"/>
  <c r="J43" i="87"/>
  <c r="P42" i="87"/>
  <c r="M42" i="87"/>
  <c r="J42" i="87"/>
  <c r="P41" i="87"/>
  <c r="M41" i="87"/>
  <c r="J41" i="87"/>
  <c r="P40" i="87"/>
  <c r="M40" i="87"/>
  <c r="J40" i="87"/>
  <c r="J39" i="87"/>
  <c r="P38" i="87"/>
  <c r="M38" i="87"/>
  <c r="J38" i="87"/>
  <c r="P37" i="87"/>
  <c r="M37" i="87"/>
  <c r="J37" i="87"/>
  <c r="P36" i="87"/>
  <c r="M36" i="87"/>
  <c r="J36" i="87"/>
  <c r="B34" i="87"/>
  <c r="C34" i="87" s="1"/>
  <c r="D34" i="87" s="1"/>
  <c r="E34" i="87" s="1"/>
  <c r="F34" i="87" s="1"/>
  <c r="G34" i="87" s="1"/>
  <c r="N33" i="87"/>
  <c r="K33" i="87"/>
  <c r="P25" i="87"/>
  <c r="J23" i="87"/>
  <c r="J153" i="88" l="1"/>
  <c r="J190" i="88"/>
  <c r="I191" i="87"/>
  <c r="J66" i="87"/>
  <c r="P134" i="87"/>
  <c r="P144" i="87"/>
  <c r="M183" i="87"/>
  <c r="J183" i="88"/>
  <c r="I145" i="87"/>
  <c r="J153" i="87"/>
  <c r="P183" i="87"/>
  <c r="M183" i="88"/>
  <c r="P66" i="87"/>
  <c r="J166" i="87"/>
  <c r="H191" i="88"/>
  <c r="P108" i="88"/>
  <c r="H123" i="88"/>
  <c r="J166" i="88"/>
  <c r="P166" i="88"/>
  <c r="P183" i="88"/>
  <c r="M166" i="87"/>
  <c r="J190" i="87"/>
  <c r="K123" i="88"/>
  <c r="J134" i="88"/>
  <c r="J144" i="88"/>
  <c r="J157" i="88"/>
  <c r="M166" i="88"/>
  <c r="J108" i="87"/>
  <c r="N145" i="87"/>
  <c r="N191" i="87" s="1"/>
  <c r="P166" i="87"/>
  <c r="M190" i="87"/>
  <c r="J66" i="88"/>
  <c r="K191" i="88"/>
  <c r="N123" i="88"/>
  <c r="M134" i="88"/>
  <c r="M145" i="88" s="1"/>
  <c r="M134" i="87"/>
  <c r="M145" i="87" s="1"/>
  <c r="M108" i="87"/>
  <c r="O145" i="87"/>
  <c r="O191" i="87" s="1"/>
  <c r="J175" i="87"/>
  <c r="P190" i="87"/>
  <c r="P157" i="88"/>
  <c r="M190" i="88"/>
  <c r="P66" i="88"/>
  <c r="P191" i="88" s="1"/>
  <c r="N191" i="88"/>
  <c r="I145" i="88"/>
  <c r="I191" i="88" s="1"/>
  <c r="J108" i="88"/>
  <c r="M108" i="88"/>
  <c r="M66" i="88"/>
  <c r="O191" i="88"/>
  <c r="M66" i="87"/>
  <c r="J183" i="87"/>
  <c r="L191" i="87"/>
  <c r="K191" i="87"/>
  <c r="P145" i="87" l="1"/>
  <c r="P191" i="87" s="1"/>
  <c r="J191" i="87"/>
  <c r="M191" i="87"/>
  <c r="J145" i="88"/>
  <c r="J191" i="88" s="1"/>
  <c r="M191" i="88"/>
  <c r="O190" i="86"/>
  <c r="N190" i="86"/>
  <c r="L190" i="86"/>
  <c r="K190" i="86"/>
  <c r="I190" i="86"/>
  <c r="H190" i="86"/>
  <c r="J189" i="86"/>
  <c r="P188" i="86"/>
  <c r="M188" i="86"/>
  <c r="J188" i="86"/>
  <c r="P187" i="86"/>
  <c r="M187" i="86"/>
  <c r="J187" i="86"/>
  <c r="P186" i="86"/>
  <c r="M186" i="86"/>
  <c r="J186" i="86"/>
  <c r="P185" i="86"/>
  <c r="P190" i="86" s="1"/>
  <c r="M185" i="86"/>
  <c r="J185" i="86"/>
  <c r="O183" i="86"/>
  <c r="N183" i="86"/>
  <c r="L183" i="86"/>
  <c r="K183" i="86"/>
  <c r="I183" i="86"/>
  <c r="H183" i="86"/>
  <c r="J182" i="86"/>
  <c r="P181" i="86"/>
  <c r="M181" i="86"/>
  <c r="J181" i="86"/>
  <c r="P180" i="86"/>
  <c r="M180" i="86"/>
  <c r="J180" i="86"/>
  <c r="J179" i="86"/>
  <c r="P178" i="86"/>
  <c r="M178" i="86"/>
  <c r="J178" i="86"/>
  <c r="P177" i="86"/>
  <c r="M177" i="86"/>
  <c r="M183" i="86" s="1"/>
  <c r="J177" i="86"/>
  <c r="O175" i="86"/>
  <c r="N175" i="86"/>
  <c r="L175" i="86"/>
  <c r="K175" i="86"/>
  <c r="I175" i="86"/>
  <c r="H175" i="86"/>
  <c r="P174" i="86"/>
  <c r="M174" i="86"/>
  <c r="J174" i="86"/>
  <c r="P173" i="86"/>
  <c r="M173" i="86"/>
  <c r="J173" i="86"/>
  <c r="P172" i="86"/>
  <c r="M172" i="86"/>
  <c r="J172" i="86"/>
  <c r="P171" i="86"/>
  <c r="M171" i="86"/>
  <c r="M175" i="86" s="1"/>
  <c r="J171" i="86"/>
  <c r="J175" i="86" s="1"/>
  <c r="O169" i="86"/>
  <c r="N169" i="86"/>
  <c r="L169" i="86"/>
  <c r="K169" i="86"/>
  <c r="I169" i="86"/>
  <c r="H169" i="86"/>
  <c r="P168" i="86"/>
  <c r="P169" i="86" s="1"/>
  <c r="M168" i="86"/>
  <c r="M169" i="86" s="1"/>
  <c r="J168" i="86"/>
  <c r="J169" i="86" s="1"/>
  <c r="O166" i="86"/>
  <c r="N166" i="86"/>
  <c r="L166" i="86"/>
  <c r="K166" i="86"/>
  <c r="I166" i="86"/>
  <c r="H166" i="86"/>
  <c r="P165" i="86"/>
  <c r="M165" i="86"/>
  <c r="J165" i="86"/>
  <c r="P164" i="86"/>
  <c r="M164" i="86"/>
  <c r="J164" i="86"/>
  <c r="P163" i="86"/>
  <c r="M163" i="86"/>
  <c r="J163" i="86"/>
  <c r="P162" i="86"/>
  <c r="M162" i="86"/>
  <c r="M166" i="86" s="1"/>
  <c r="J162" i="86"/>
  <c r="O160" i="86"/>
  <c r="N160" i="86"/>
  <c r="L160" i="86"/>
  <c r="K160" i="86"/>
  <c r="I160" i="86"/>
  <c r="H160" i="86"/>
  <c r="P159" i="86"/>
  <c r="P160" i="86" s="1"/>
  <c r="M159" i="86"/>
  <c r="M160" i="86" s="1"/>
  <c r="J159" i="86"/>
  <c r="J160" i="86" s="1"/>
  <c r="O157" i="86"/>
  <c r="N157" i="86"/>
  <c r="L157" i="86"/>
  <c r="K157" i="86"/>
  <c r="I157" i="86"/>
  <c r="H157" i="86"/>
  <c r="P156" i="86"/>
  <c r="M156" i="86"/>
  <c r="J156" i="86"/>
  <c r="P155" i="86"/>
  <c r="M155" i="86"/>
  <c r="M157" i="86" s="1"/>
  <c r="J155" i="86"/>
  <c r="J157" i="86" s="1"/>
  <c r="N153" i="86"/>
  <c r="K153" i="86"/>
  <c r="I153" i="86"/>
  <c r="H153" i="86"/>
  <c r="P152" i="86"/>
  <c r="M152" i="86"/>
  <c r="J152" i="86"/>
  <c r="P151" i="86"/>
  <c r="M151" i="86"/>
  <c r="J151" i="86"/>
  <c r="O149" i="86"/>
  <c r="N149" i="86"/>
  <c r="L149" i="86"/>
  <c r="K149" i="86"/>
  <c r="I149" i="86"/>
  <c r="H149" i="86"/>
  <c r="P148" i="86"/>
  <c r="M148" i="86"/>
  <c r="J148" i="86"/>
  <c r="P147" i="86"/>
  <c r="P149" i="86" s="1"/>
  <c r="M147" i="86"/>
  <c r="M149" i="86" s="1"/>
  <c r="J147" i="86"/>
  <c r="J149" i="86" s="1"/>
  <c r="O144" i="86"/>
  <c r="N144" i="86"/>
  <c r="L144" i="86"/>
  <c r="K144" i="86"/>
  <c r="I144" i="86"/>
  <c r="H144" i="86"/>
  <c r="P143" i="86"/>
  <c r="M143" i="86"/>
  <c r="J143" i="86"/>
  <c r="P142" i="86"/>
  <c r="M142" i="86"/>
  <c r="J142" i="86"/>
  <c r="J141" i="86"/>
  <c r="J140" i="86"/>
  <c r="P139" i="86"/>
  <c r="M139" i="86"/>
  <c r="J139" i="86"/>
  <c r="P138" i="86"/>
  <c r="M138" i="86"/>
  <c r="J138" i="86"/>
  <c r="J137" i="86"/>
  <c r="J136" i="86"/>
  <c r="P135" i="86"/>
  <c r="M135" i="86"/>
  <c r="M144" i="86" s="1"/>
  <c r="J135" i="86"/>
  <c r="O134" i="86"/>
  <c r="O145" i="86" s="1"/>
  <c r="N134" i="86"/>
  <c r="L134" i="86"/>
  <c r="L145" i="86" s="1"/>
  <c r="K134" i="86"/>
  <c r="K145" i="86" s="1"/>
  <c r="I134" i="86"/>
  <c r="I145" i="86" s="1"/>
  <c r="H134" i="86"/>
  <c r="H145" i="86" s="1"/>
  <c r="P133" i="86"/>
  <c r="M133" i="86"/>
  <c r="J133" i="86"/>
  <c r="P132" i="86"/>
  <c r="M132" i="86"/>
  <c r="J132" i="86"/>
  <c r="J131" i="86"/>
  <c r="P130" i="86"/>
  <c r="P134" i="86" s="1"/>
  <c r="M130" i="86"/>
  <c r="J130" i="86"/>
  <c r="N127" i="86"/>
  <c r="K127" i="86"/>
  <c r="H127" i="86"/>
  <c r="N122" i="86"/>
  <c r="K122" i="86"/>
  <c r="H122" i="86"/>
  <c r="N117" i="86"/>
  <c r="N123" i="86" s="1"/>
  <c r="K117" i="86"/>
  <c r="K123" i="86" s="1"/>
  <c r="H117" i="86"/>
  <c r="H123" i="86" s="1"/>
  <c r="O111" i="86"/>
  <c r="N111" i="86"/>
  <c r="L111" i="86"/>
  <c r="K111" i="86"/>
  <c r="I111" i="86"/>
  <c r="H111" i="86"/>
  <c r="P110" i="86"/>
  <c r="P111" i="86" s="1"/>
  <c r="M110" i="86"/>
  <c r="M111" i="86" s="1"/>
  <c r="J110" i="86"/>
  <c r="J111" i="86" s="1"/>
  <c r="O108" i="86"/>
  <c r="N108" i="86"/>
  <c r="L108" i="86"/>
  <c r="K108" i="86"/>
  <c r="I108" i="86"/>
  <c r="H108" i="86"/>
  <c r="J107" i="86"/>
  <c r="P106" i="86"/>
  <c r="M106" i="86"/>
  <c r="J106" i="86"/>
  <c r="J105" i="86"/>
  <c r="P104" i="86"/>
  <c r="M104" i="86"/>
  <c r="J104" i="86"/>
  <c r="P103" i="86"/>
  <c r="M103" i="86"/>
  <c r="J103" i="86"/>
  <c r="P102" i="86"/>
  <c r="M102" i="86"/>
  <c r="J102" i="86"/>
  <c r="P101" i="86"/>
  <c r="M101" i="86"/>
  <c r="J101" i="86"/>
  <c r="P100" i="86"/>
  <c r="M100" i="86"/>
  <c r="J100" i="86"/>
  <c r="P99" i="86"/>
  <c r="M99" i="86"/>
  <c r="J99" i="86"/>
  <c r="P98" i="86"/>
  <c r="M98" i="86"/>
  <c r="J98" i="86"/>
  <c r="P97" i="86"/>
  <c r="M97" i="86"/>
  <c r="J97" i="86"/>
  <c r="P96" i="86"/>
  <c r="M96" i="86"/>
  <c r="J96" i="86"/>
  <c r="P95" i="86"/>
  <c r="M95" i="86"/>
  <c r="J95" i="86"/>
  <c r="P94" i="86"/>
  <c r="M94" i="86"/>
  <c r="J94" i="86"/>
  <c r="P93" i="86"/>
  <c r="M93" i="86"/>
  <c r="J93" i="86"/>
  <c r="P92" i="86"/>
  <c r="M92" i="86"/>
  <c r="J92" i="86"/>
  <c r="P91" i="86"/>
  <c r="M91" i="86"/>
  <c r="J91" i="86"/>
  <c r="P90" i="86"/>
  <c r="M90" i="86"/>
  <c r="J90" i="86"/>
  <c r="P89" i="86"/>
  <c r="M89" i="86"/>
  <c r="J89" i="86"/>
  <c r="P88" i="86"/>
  <c r="M88" i="86"/>
  <c r="J88" i="86"/>
  <c r="P87" i="86"/>
  <c r="M87" i="86"/>
  <c r="J87" i="86"/>
  <c r="P86" i="86"/>
  <c r="M86" i="86"/>
  <c r="J86" i="86"/>
  <c r="J85" i="86"/>
  <c r="P84" i="86"/>
  <c r="M84" i="86"/>
  <c r="J84" i="86"/>
  <c r="P83" i="86"/>
  <c r="M83" i="86"/>
  <c r="J83" i="86"/>
  <c r="P82" i="86"/>
  <c r="M82" i="86"/>
  <c r="J82" i="86"/>
  <c r="P81" i="86"/>
  <c r="M81" i="86"/>
  <c r="J81" i="86"/>
  <c r="P80" i="86"/>
  <c r="M80" i="86"/>
  <c r="J80" i="86"/>
  <c r="P79" i="86"/>
  <c r="M79" i="86"/>
  <c r="J79" i="86"/>
  <c r="P78" i="86"/>
  <c r="M78" i="86"/>
  <c r="J78" i="86"/>
  <c r="P77" i="86"/>
  <c r="M77" i="86"/>
  <c r="J77" i="86"/>
  <c r="P76" i="86"/>
  <c r="M76" i="86"/>
  <c r="J76" i="86"/>
  <c r="P75" i="86"/>
  <c r="M75" i="86"/>
  <c r="J75" i="86"/>
  <c r="P74" i="86"/>
  <c r="M74" i="86"/>
  <c r="J74" i="86"/>
  <c r="P73" i="86"/>
  <c r="M73" i="86"/>
  <c r="J73" i="86"/>
  <c r="P72" i="86"/>
  <c r="M72" i="86"/>
  <c r="J72" i="86"/>
  <c r="P71" i="86"/>
  <c r="M71" i="86"/>
  <c r="J71" i="86"/>
  <c r="P70" i="86"/>
  <c r="M70" i="86"/>
  <c r="J70" i="86"/>
  <c r="P69" i="86"/>
  <c r="M69" i="86"/>
  <c r="J69" i="86"/>
  <c r="P68" i="86"/>
  <c r="M68" i="86"/>
  <c r="M108" i="86" s="1"/>
  <c r="J68" i="86"/>
  <c r="O66" i="86"/>
  <c r="N66" i="86"/>
  <c r="L66" i="86"/>
  <c r="L191" i="86" s="1"/>
  <c r="K66" i="86"/>
  <c r="I66" i="86"/>
  <c r="H66" i="86"/>
  <c r="P65" i="86"/>
  <c r="M65" i="86"/>
  <c r="J65" i="86"/>
  <c r="P64" i="86"/>
  <c r="M64" i="86"/>
  <c r="J64" i="86"/>
  <c r="P63" i="86"/>
  <c r="M63" i="86"/>
  <c r="J63" i="86"/>
  <c r="P62" i="86"/>
  <c r="M62" i="86"/>
  <c r="J62" i="86"/>
  <c r="J61" i="86"/>
  <c r="P60" i="86"/>
  <c r="M60" i="86"/>
  <c r="J60" i="86"/>
  <c r="P59" i="86"/>
  <c r="M59" i="86"/>
  <c r="J59" i="86"/>
  <c r="P58" i="86"/>
  <c r="M58" i="86"/>
  <c r="J58" i="86"/>
  <c r="P57" i="86"/>
  <c r="M57" i="86"/>
  <c r="J57" i="86"/>
  <c r="P56" i="86"/>
  <c r="M56" i="86"/>
  <c r="J56" i="86"/>
  <c r="P55" i="86"/>
  <c r="M55" i="86"/>
  <c r="J55" i="86"/>
  <c r="P54" i="86"/>
  <c r="M54" i="86"/>
  <c r="J54" i="86"/>
  <c r="P53" i="86"/>
  <c r="M53" i="86"/>
  <c r="J53" i="86"/>
  <c r="P52" i="86"/>
  <c r="M52" i="86"/>
  <c r="J52" i="86"/>
  <c r="P51" i="86"/>
  <c r="M51" i="86"/>
  <c r="J51" i="86"/>
  <c r="P50" i="86"/>
  <c r="M50" i="86"/>
  <c r="J50" i="86"/>
  <c r="P49" i="86"/>
  <c r="M49" i="86"/>
  <c r="J49" i="86"/>
  <c r="P48" i="86"/>
  <c r="M48" i="86"/>
  <c r="J48" i="86"/>
  <c r="P47" i="86"/>
  <c r="M47" i="86"/>
  <c r="J47" i="86"/>
  <c r="P46" i="86"/>
  <c r="M46" i="86"/>
  <c r="J46" i="86"/>
  <c r="P45" i="86"/>
  <c r="M45" i="86"/>
  <c r="J45" i="86"/>
  <c r="P44" i="86"/>
  <c r="M44" i="86"/>
  <c r="J44" i="86"/>
  <c r="P43" i="86"/>
  <c r="M43" i="86"/>
  <c r="J43" i="86"/>
  <c r="P42" i="86"/>
  <c r="M42" i="86"/>
  <c r="J42" i="86"/>
  <c r="P41" i="86"/>
  <c r="M41" i="86"/>
  <c r="J41" i="86"/>
  <c r="P40" i="86"/>
  <c r="M40" i="86"/>
  <c r="J40" i="86"/>
  <c r="J39" i="86"/>
  <c r="P38" i="86"/>
  <c r="M38" i="86"/>
  <c r="J38" i="86"/>
  <c r="P37" i="86"/>
  <c r="M37" i="86"/>
  <c r="J37" i="86"/>
  <c r="P36" i="86"/>
  <c r="M36" i="86"/>
  <c r="J36" i="86"/>
  <c r="B34" i="86"/>
  <c r="C34" i="86" s="1"/>
  <c r="D34" i="86" s="1"/>
  <c r="E34" i="86" s="1"/>
  <c r="F34" i="86" s="1"/>
  <c r="G34" i="86" s="1"/>
  <c r="N33" i="86"/>
  <c r="K33" i="86"/>
  <c r="P25" i="86"/>
  <c r="J23" i="86"/>
  <c r="O190" i="85"/>
  <c r="N190" i="85"/>
  <c r="L190" i="85"/>
  <c r="K190" i="85"/>
  <c r="I190" i="85"/>
  <c r="H190" i="85"/>
  <c r="J189" i="85"/>
  <c r="P188" i="85"/>
  <c r="M188" i="85"/>
  <c r="J188" i="85"/>
  <c r="P187" i="85"/>
  <c r="M187" i="85"/>
  <c r="J187" i="85"/>
  <c r="P186" i="85"/>
  <c r="P190" i="85" s="1"/>
  <c r="M186" i="85"/>
  <c r="J186" i="85"/>
  <c r="P185" i="85"/>
  <c r="M185" i="85"/>
  <c r="J185" i="85"/>
  <c r="O183" i="85"/>
  <c r="N183" i="85"/>
  <c r="L183" i="85"/>
  <c r="K183" i="85"/>
  <c r="I183" i="85"/>
  <c r="H183" i="85"/>
  <c r="J182" i="85"/>
  <c r="P181" i="85"/>
  <c r="M181" i="85"/>
  <c r="J181" i="85"/>
  <c r="P180" i="85"/>
  <c r="M180" i="85"/>
  <c r="J180" i="85"/>
  <c r="J179" i="85"/>
  <c r="P178" i="85"/>
  <c r="M178" i="85"/>
  <c r="J178" i="85"/>
  <c r="P177" i="85"/>
  <c r="M177" i="85"/>
  <c r="M183" i="85" s="1"/>
  <c r="J177" i="85"/>
  <c r="J183" i="85" s="1"/>
  <c r="O175" i="85"/>
  <c r="N175" i="85"/>
  <c r="L175" i="85"/>
  <c r="K175" i="85"/>
  <c r="I175" i="85"/>
  <c r="H175" i="85"/>
  <c r="P174" i="85"/>
  <c r="M174" i="85"/>
  <c r="J174" i="85"/>
  <c r="P173" i="85"/>
  <c r="M173" i="85"/>
  <c r="J173" i="85"/>
  <c r="P172" i="85"/>
  <c r="M172" i="85"/>
  <c r="J172" i="85"/>
  <c r="P171" i="85"/>
  <c r="M171" i="85"/>
  <c r="J171" i="85"/>
  <c r="O169" i="85"/>
  <c r="N169" i="85"/>
  <c r="L169" i="85"/>
  <c r="K169" i="85"/>
  <c r="J169" i="85"/>
  <c r="I169" i="85"/>
  <c r="H169" i="85"/>
  <c r="P168" i="85"/>
  <c r="P169" i="85" s="1"/>
  <c r="M168" i="85"/>
  <c r="M169" i="85" s="1"/>
  <c r="J168" i="85"/>
  <c r="O166" i="85"/>
  <c r="N166" i="85"/>
  <c r="L166" i="85"/>
  <c r="K166" i="85"/>
  <c r="I166" i="85"/>
  <c r="H166" i="85"/>
  <c r="P165" i="85"/>
  <c r="M165" i="85"/>
  <c r="J165" i="85"/>
  <c r="P164" i="85"/>
  <c r="M164" i="85"/>
  <c r="J164" i="85"/>
  <c r="J166" i="85" s="1"/>
  <c r="P163" i="85"/>
  <c r="M163" i="85"/>
  <c r="J163" i="85"/>
  <c r="P162" i="85"/>
  <c r="M162" i="85"/>
  <c r="J162" i="85"/>
  <c r="O160" i="85"/>
  <c r="N160" i="85"/>
  <c r="L160" i="85"/>
  <c r="K160" i="85"/>
  <c r="I160" i="85"/>
  <c r="H160" i="85"/>
  <c r="P159" i="85"/>
  <c r="P160" i="85" s="1"/>
  <c r="M159" i="85"/>
  <c r="M160" i="85" s="1"/>
  <c r="J159" i="85"/>
  <c r="J160" i="85" s="1"/>
  <c r="O157" i="85"/>
  <c r="N157" i="85"/>
  <c r="L157" i="85"/>
  <c r="K157" i="85"/>
  <c r="I157" i="85"/>
  <c r="H157" i="85"/>
  <c r="P156" i="85"/>
  <c r="M156" i="85"/>
  <c r="J156" i="85"/>
  <c r="P155" i="85"/>
  <c r="P157" i="85" s="1"/>
  <c r="M155" i="85"/>
  <c r="J155" i="85"/>
  <c r="N153" i="85"/>
  <c r="K153" i="85"/>
  <c r="I153" i="85"/>
  <c r="H153" i="85"/>
  <c r="J153" i="85" s="1"/>
  <c r="P152" i="85"/>
  <c r="M152" i="85"/>
  <c r="J152" i="85"/>
  <c r="P151" i="85"/>
  <c r="M151" i="85"/>
  <c r="J151" i="85"/>
  <c r="O149" i="85"/>
  <c r="N149" i="85"/>
  <c r="L149" i="85"/>
  <c r="K149" i="85"/>
  <c r="I149" i="85"/>
  <c r="H149" i="85"/>
  <c r="P148" i="85"/>
  <c r="M148" i="85"/>
  <c r="M149" i="85" s="1"/>
  <c r="J148" i="85"/>
  <c r="P147" i="85"/>
  <c r="P149" i="85" s="1"/>
  <c r="M147" i="85"/>
  <c r="J147" i="85"/>
  <c r="O144" i="85"/>
  <c r="N144" i="85"/>
  <c r="M144" i="85"/>
  <c r="L144" i="85"/>
  <c r="K144" i="85"/>
  <c r="I144" i="85"/>
  <c r="H144" i="85"/>
  <c r="P143" i="85"/>
  <c r="M143" i="85"/>
  <c r="J143" i="85"/>
  <c r="P142" i="85"/>
  <c r="M142" i="85"/>
  <c r="J142" i="85"/>
  <c r="J141" i="85"/>
  <c r="J140" i="85"/>
  <c r="P139" i="85"/>
  <c r="M139" i="85"/>
  <c r="J139" i="85"/>
  <c r="P138" i="85"/>
  <c r="M138" i="85"/>
  <c r="J138" i="85"/>
  <c r="J137" i="85"/>
  <c r="J136" i="85"/>
  <c r="P135" i="85"/>
  <c r="M135" i="85"/>
  <c r="J135" i="85"/>
  <c r="J144" i="85" s="1"/>
  <c r="O134" i="85"/>
  <c r="O145" i="85" s="1"/>
  <c r="N134" i="85"/>
  <c r="N145" i="85" s="1"/>
  <c r="L134" i="85"/>
  <c r="L145" i="85" s="1"/>
  <c r="K134" i="85"/>
  <c r="K145" i="85" s="1"/>
  <c r="I134" i="85"/>
  <c r="H134" i="85"/>
  <c r="H145" i="85" s="1"/>
  <c r="P133" i="85"/>
  <c r="M133" i="85"/>
  <c r="J133" i="85"/>
  <c r="P132" i="85"/>
  <c r="M132" i="85"/>
  <c r="J132" i="85"/>
  <c r="J131" i="85"/>
  <c r="P130" i="85"/>
  <c r="P134" i="85" s="1"/>
  <c r="M130" i="85"/>
  <c r="M134" i="85" s="1"/>
  <c r="M145" i="85" s="1"/>
  <c r="J130" i="85"/>
  <c r="N127" i="85"/>
  <c r="K127" i="85"/>
  <c r="H127" i="85"/>
  <c r="N122" i="85"/>
  <c r="K122" i="85"/>
  <c r="H122" i="85"/>
  <c r="N117" i="85"/>
  <c r="N123" i="85" s="1"/>
  <c r="K117" i="85"/>
  <c r="K123" i="85" s="1"/>
  <c r="H117" i="85"/>
  <c r="O111" i="85"/>
  <c r="N111" i="85"/>
  <c r="L111" i="85"/>
  <c r="K111" i="85"/>
  <c r="I111" i="85"/>
  <c r="H111" i="85"/>
  <c r="P110" i="85"/>
  <c r="P111" i="85" s="1"/>
  <c r="M110" i="85"/>
  <c r="M111" i="85" s="1"/>
  <c r="J110" i="85"/>
  <c r="J111" i="85" s="1"/>
  <c r="O108" i="85"/>
  <c r="N108" i="85"/>
  <c r="L108" i="85"/>
  <c r="K108" i="85"/>
  <c r="I108" i="85"/>
  <c r="H108" i="85"/>
  <c r="J107" i="85"/>
  <c r="P106" i="85"/>
  <c r="M106" i="85"/>
  <c r="J106" i="85"/>
  <c r="J105" i="85"/>
  <c r="P104" i="85"/>
  <c r="M104" i="85"/>
  <c r="J104" i="85"/>
  <c r="P103" i="85"/>
  <c r="M103" i="85"/>
  <c r="J103" i="85"/>
  <c r="P102" i="85"/>
  <c r="M102" i="85"/>
  <c r="J102" i="85"/>
  <c r="P101" i="85"/>
  <c r="M101" i="85"/>
  <c r="J101" i="85"/>
  <c r="P100" i="85"/>
  <c r="M100" i="85"/>
  <c r="J100" i="85"/>
  <c r="P99" i="85"/>
  <c r="M99" i="85"/>
  <c r="J99" i="85"/>
  <c r="P98" i="85"/>
  <c r="M98" i="85"/>
  <c r="J98" i="85"/>
  <c r="P97" i="85"/>
  <c r="M97" i="85"/>
  <c r="J97" i="85"/>
  <c r="P96" i="85"/>
  <c r="M96" i="85"/>
  <c r="J96" i="85"/>
  <c r="P95" i="85"/>
  <c r="M95" i="85"/>
  <c r="J95" i="85"/>
  <c r="P94" i="85"/>
  <c r="M94" i="85"/>
  <c r="J94" i="85"/>
  <c r="P93" i="85"/>
  <c r="M93" i="85"/>
  <c r="J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J85" i="85"/>
  <c r="P84" i="85"/>
  <c r="M84" i="85"/>
  <c r="J84" i="85"/>
  <c r="P83" i="85"/>
  <c r="M83" i="85"/>
  <c r="J83" i="85"/>
  <c r="P82" i="85"/>
  <c r="M82" i="85"/>
  <c r="J82" i="85"/>
  <c r="P81" i="85"/>
  <c r="M81" i="85"/>
  <c r="J81" i="85"/>
  <c r="P80" i="85"/>
  <c r="M80" i="85"/>
  <c r="J80" i="85"/>
  <c r="P79" i="85"/>
  <c r="M79" i="85"/>
  <c r="J79" i="85"/>
  <c r="P78" i="85"/>
  <c r="M78" i="85"/>
  <c r="J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O66" i="85"/>
  <c r="N66" i="85"/>
  <c r="L66" i="85"/>
  <c r="K66" i="85"/>
  <c r="I66" i="85"/>
  <c r="H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J39" i="85"/>
  <c r="P38" i="85"/>
  <c r="M38" i="85"/>
  <c r="J38" i="85"/>
  <c r="P37" i="85"/>
  <c r="M37" i="85"/>
  <c r="J37" i="85"/>
  <c r="P36" i="85"/>
  <c r="P66" i="85" s="1"/>
  <c r="M36" i="85"/>
  <c r="J36" i="85"/>
  <c r="B34" i="85"/>
  <c r="C34" i="85" s="1"/>
  <c r="D34" i="85" s="1"/>
  <c r="E34" i="85" s="1"/>
  <c r="F34" i="85" s="1"/>
  <c r="G34" i="85" s="1"/>
  <c r="N33" i="85"/>
  <c r="K33" i="85"/>
  <c r="P25" i="85"/>
  <c r="J23" i="85"/>
  <c r="J137" i="84"/>
  <c r="I190" i="84"/>
  <c r="K190" i="84"/>
  <c r="L190" i="84"/>
  <c r="N190" i="84"/>
  <c r="O190" i="84"/>
  <c r="H190" i="84"/>
  <c r="J189" i="84"/>
  <c r="P188" i="84"/>
  <c r="M188" i="84"/>
  <c r="J188" i="84"/>
  <c r="P187" i="84"/>
  <c r="M187" i="84"/>
  <c r="J187" i="84"/>
  <c r="P186" i="84"/>
  <c r="M186" i="84"/>
  <c r="J186" i="84"/>
  <c r="P185" i="84"/>
  <c r="M185" i="84"/>
  <c r="J185" i="84"/>
  <c r="O183" i="84"/>
  <c r="N183" i="84"/>
  <c r="L183" i="84"/>
  <c r="K183" i="84"/>
  <c r="I183" i="84"/>
  <c r="H183" i="84"/>
  <c r="J182" i="84"/>
  <c r="P181" i="84"/>
  <c r="M181" i="84"/>
  <c r="J181" i="84"/>
  <c r="P180" i="84"/>
  <c r="M180" i="84"/>
  <c r="J180" i="84"/>
  <c r="J179" i="84"/>
  <c r="P178" i="84"/>
  <c r="M178" i="84"/>
  <c r="J178" i="84"/>
  <c r="P177" i="84"/>
  <c r="P183" i="84" s="1"/>
  <c r="M177" i="84"/>
  <c r="J177" i="84"/>
  <c r="O175" i="84"/>
  <c r="N175" i="84"/>
  <c r="L175" i="84"/>
  <c r="K175" i="84"/>
  <c r="I175" i="84"/>
  <c r="H175" i="84"/>
  <c r="P174" i="84"/>
  <c r="M174" i="84"/>
  <c r="J174" i="84"/>
  <c r="P173" i="84"/>
  <c r="M173" i="84"/>
  <c r="J173" i="84"/>
  <c r="P172" i="84"/>
  <c r="M172" i="84"/>
  <c r="J172" i="84"/>
  <c r="P171" i="84"/>
  <c r="M171" i="84"/>
  <c r="J171" i="84"/>
  <c r="O169" i="84"/>
  <c r="N169" i="84"/>
  <c r="L169" i="84"/>
  <c r="K169" i="84"/>
  <c r="I169" i="84"/>
  <c r="H169" i="84"/>
  <c r="P168" i="84"/>
  <c r="P169" i="84" s="1"/>
  <c r="M168" i="84"/>
  <c r="M169" i="84" s="1"/>
  <c r="J168" i="84"/>
  <c r="J169" i="84" s="1"/>
  <c r="O166" i="84"/>
  <c r="N166" i="84"/>
  <c r="L166" i="84"/>
  <c r="K166" i="84"/>
  <c r="I166" i="84"/>
  <c r="H166" i="84"/>
  <c r="P165" i="84"/>
  <c r="M165" i="84"/>
  <c r="J165" i="84"/>
  <c r="P164" i="84"/>
  <c r="M164" i="84"/>
  <c r="J164" i="84"/>
  <c r="P163" i="84"/>
  <c r="M163" i="84"/>
  <c r="J163" i="84"/>
  <c r="P162" i="84"/>
  <c r="M162" i="84"/>
  <c r="J162" i="84"/>
  <c r="O160" i="84"/>
  <c r="N160" i="84"/>
  <c r="L160" i="84"/>
  <c r="K160" i="84"/>
  <c r="I160" i="84"/>
  <c r="H160" i="84"/>
  <c r="P159" i="84"/>
  <c r="P160" i="84" s="1"/>
  <c r="M159" i="84"/>
  <c r="M160" i="84" s="1"/>
  <c r="J159" i="84"/>
  <c r="J160" i="84" s="1"/>
  <c r="O157" i="84"/>
  <c r="N157" i="84"/>
  <c r="L157" i="84"/>
  <c r="K157" i="84"/>
  <c r="I157" i="84"/>
  <c r="H157" i="84"/>
  <c r="P156" i="84"/>
  <c r="M156" i="84"/>
  <c r="J156" i="84"/>
  <c r="P155" i="84"/>
  <c r="M155" i="84"/>
  <c r="J155" i="84"/>
  <c r="N153" i="84"/>
  <c r="K153" i="84"/>
  <c r="I153" i="84"/>
  <c r="H153" i="84"/>
  <c r="P152" i="84"/>
  <c r="M152" i="84"/>
  <c r="J152" i="84"/>
  <c r="P151" i="84"/>
  <c r="M151" i="84"/>
  <c r="J151" i="84"/>
  <c r="O149" i="84"/>
  <c r="N149" i="84"/>
  <c r="L149" i="84"/>
  <c r="K149" i="84"/>
  <c r="I149" i="84"/>
  <c r="H149" i="84"/>
  <c r="P148" i="84"/>
  <c r="M148" i="84"/>
  <c r="J148" i="84"/>
  <c r="P147" i="84"/>
  <c r="M147" i="84"/>
  <c r="J147" i="84"/>
  <c r="O144" i="84"/>
  <c r="N144" i="84"/>
  <c r="L144" i="84"/>
  <c r="K144" i="84"/>
  <c r="I144" i="84"/>
  <c r="H144" i="84"/>
  <c r="P143" i="84"/>
  <c r="M143" i="84"/>
  <c r="J143" i="84"/>
  <c r="P142" i="84"/>
  <c r="M142" i="84"/>
  <c r="J142" i="84"/>
  <c r="J141" i="84"/>
  <c r="J140" i="84"/>
  <c r="P139" i="84"/>
  <c r="M139" i="84"/>
  <c r="J139" i="84"/>
  <c r="P138" i="84"/>
  <c r="M138" i="84"/>
  <c r="J138" i="84"/>
  <c r="J136" i="84"/>
  <c r="P135" i="84"/>
  <c r="P144" i="84" s="1"/>
  <c r="M135" i="84"/>
  <c r="J135" i="84"/>
  <c r="O134" i="84"/>
  <c r="N134" i="84"/>
  <c r="N145" i="84" s="1"/>
  <c r="L134" i="84"/>
  <c r="L145" i="84" s="1"/>
  <c r="K134" i="84"/>
  <c r="K145" i="84" s="1"/>
  <c r="I134" i="84"/>
  <c r="I145" i="84" s="1"/>
  <c r="H134" i="84"/>
  <c r="H145" i="84" s="1"/>
  <c r="P133" i="84"/>
  <c r="M133" i="84"/>
  <c r="J133" i="84"/>
  <c r="P132" i="84"/>
  <c r="M132" i="84"/>
  <c r="J132" i="84"/>
  <c r="J131" i="84"/>
  <c r="P130" i="84"/>
  <c r="P134" i="84" s="1"/>
  <c r="P145" i="84" s="1"/>
  <c r="M130" i="84"/>
  <c r="J130" i="84"/>
  <c r="N127" i="84"/>
  <c r="K127" i="84"/>
  <c r="H127" i="84"/>
  <c r="N122" i="84"/>
  <c r="K122" i="84"/>
  <c r="H122" i="84"/>
  <c r="N117" i="84"/>
  <c r="K117" i="84"/>
  <c r="H117" i="84"/>
  <c r="O111" i="84"/>
  <c r="N111" i="84"/>
  <c r="L111" i="84"/>
  <c r="K111" i="84"/>
  <c r="I111" i="84"/>
  <c r="H111" i="84"/>
  <c r="P110" i="84"/>
  <c r="P111" i="84" s="1"/>
  <c r="M110" i="84"/>
  <c r="M111" i="84" s="1"/>
  <c r="J110" i="84"/>
  <c r="J111" i="84" s="1"/>
  <c r="O108" i="84"/>
  <c r="N108" i="84"/>
  <c r="L108" i="84"/>
  <c r="K108" i="84"/>
  <c r="I108" i="84"/>
  <c r="H108" i="84"/>
  <c r="J107" i="84"/>
  <c r="P106" i="84"/>
  <c r="M106" i="84"/>
  <c r="J106" i="84"/>
  <c r="J105" i="84"/>
  <c r="P104" i="84"/>
  <c r="M104" i="84"/>
  <c r="J104" i="84"/>
  <c r="P103" i="84"/>
  <c r="M103" i="84"/>
  <c r="J103" i="84"/>
  <c r="P102" i="84"/>
  <c r="M102" i="84"/>
  <c r="J102" i="84"/>
  <c r="P101" i="84"/>
  <c r="M101" i="84"/>
  <c r="J101" i="84"/>
  <c r="P100" i="84"/>
  <c r="M100" i="84"/>
  <c r="J100" i="84"/>
  <c r="P99" i="84"/>
  <c r="M99" i="84"/>
  <c r="J99" i="84"/>
  <c r="P98" i="84"/>
  <c r="M98" i="84"/>
  <c r="J98" i="84"/>
  <c r="P97" i="84"/>
  <c r="M97" i="84"/>
  <c r="J97" i="84"/>
  <c r="P96" i="84"/>
  <c r="M96" i="84"/>
  <c r="J96" i="84"/>
  <c r="P95" i="84"/>
  <c r="M95" i="84"/>
  <c r="J95" i="84"/>
  <c r="P94" i="84"/>
  <c r="M94" i="84"/>
  <c r="J94" i="84"/>
  <c r="P93" i="84"/>
  <c r="M93" i="84"/>
  <c r="J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M80" i="84"/>
  <c r="J80" i="84"/>
  <c r="P79" i="84"/>
  <c r="M79" i="84"/>
  <c r="J79" i="84"/>
  <c r="P78" i="84"/>
  <c r="M78" i="84"/>
  <c r="J78" i="84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O66" i="84"/>
  <c r="N66" i="84"/>
  <c r="L66" i="84"/>
  <c r="K66" i="84"/>
  <c r="I66" i="84"/>
  <c r="H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J39" i="84"/>
  <c r="P38" i="84"/>
  <c r="M38" i="84"/>
  <c r="J38" i="84"/>
  <c r="P37" i="84"/>
  <c r="M37" i="84"/>
  <c r="J37" i="84"/>
  <c r="P36" i="84"/>
  <c r="M36" i="84"/>
  <c r="J36" i="84"/>
  <c r="B34" i="84"/>
  <c r="C34" i="84" s="1"/>
  <c r="D34" i="84" s="1"/>
  <c r="E34" i="84" s="1"/>
  <c r="F34" i="84" s="1"/>
  <c r="G34" i="84" s="1"/>
  <c r="N33" i="84"/>
  <c r="K33" i="84"/>
  <c r="P25" i="84"/>
  <c r="J23" i="84"/>
  <c r="O189" i="83"/>
  <c r="N189" i="83"/>
  <c r="L189" i="83"/>
  <c r="K189" i="83"/>
  <c r="I189" i="83"/>
  <c r="H189" i="83"/>
  <c r="P188" i="83"/>
  <c r="M188" i="83"/>
  <c r="J188" i="83"/>
  <c r="P187" i="83"/>
  <c r="M187" i="83"/>
  <c r="J187" i="83"/>
  <c r="P186" i="83"/>
  <c r="M186" i="83"/>
  <c r="J186" i="83"/>
  <c r="P185" i="83"/>
  <c r="M185" i="83"/>
  <c r="M189" i="83" s="1"/>
  <c r="J185" i="83"/>
  <c r="O183" i="83"/>
  <c r="N183" i="83"/>
  <c r="L183" i="83"/>
  <c r="K183" i="83"/>
  <c r="I183" i="83"/>
  <c r="H183" i="83"/>
  <c r="J182" i="83"/>
  <c r="P181" i="83"/>
  <c r="M181" i="83"/>
  <c r="J181" i="83"/>
  <c r="P180" i="83"/>
  <c r="M180" i="83"/>
  <c r="J180" i="83"/>
  <c r="J179" i="83"/>
  <c r="P178" i="83"/>
  <c r="M178" i="83"/>
  <c r="J178" i="83"/>
  <c r="P177" i="83"/>
  <c r="M177" i="83"/>
  <c r="M183" i="83" s="1"/>
  <c r="J177" i="83"/>
  <c r="J183" i="83" s="1"/>
  <c r="O175" i="83"/>
  <c r="N175" i="83"/>
  <c r="L175" i="83"/>
  <c r="K175" i="83"/>
  <c r="I175" i="83"/>
  <c r="H175" i="83"/>
  <c r="P174" i="83"/>
  <c r="M174" i="83"/>
  <c r="J174" i="83"/>
  <c r="P173" i="83"/>
  <c r="M173" i="83"/>
  <c r="J173" i="83"/>
  <c r="P172" i="83"/>
  <c r="M172" i="83"/>
  <c r="J172" i="83"/>
  <c r="P171" i="83"/>
  <c r="M171" i="83"/>
  <c r="J171" i="83"/>
  <c r="O169" i="83"/>
  <c r="N169" i="83"/>
  <c r="L169" i="83"/>
  <c r="K169" i="83"/>
  <c r="I169" i="83"/>
  <c r="H169" i="83"/>
  <c r="P168" i="83"/>
  <c r="P169" i="83" s="1"/>
  <c r="M168" i="83"/>
  <c r="M169" i="83" s="1"/>
  <c r="J168" i="83"/>
  <c r="J169" i="83" s="1"/>
  <c r="O166" i="83"/>
  <c r="N166" i="83"/>
  <c r="L166" i="83"/>
  <c r="K166" i="83"/>
  <c r="I166" i="83"/>
  <c r="H166" i="83"/>
  <c r="P165" i="83"/>
  <c r="M165" i="83"/>
  <c r="J165" i="83"/>
  <c r="P164" i="83"/>
  <c r="M164" i="83"/>
  <c r="J164" i="83"/>
  <c r="P163" i="83"/>
  <c r="M163" i="83"/>
  <c r="J163" i="83"/>
  <c r="P162" i="83"/>
  <c r="P166" i="83" s="1"/>
  <c r="M162" i="83"/>
  <c r="J162" i="83"/>
  <c r="J166" i="83" s="1"/>
  <c r="P160" i="83"/>
  <c r="O160" i="83"/>
  <c r="N160" i="83"/>
  <c r="L160" i="83"/>
  <c r="K160" i="83"/>
  <c r="I160" i="83"/>
  <c r="H160" i="83"/>
  <c r="P159" i="83"/>
  <c r="M159" i="83"/>
  <c r="M160" i="83" s="1"/>
  <c r="J159" i="83"/>
  <c r="J160" i="83" s="1"/>
  <c r="O157" i="83"/>
  <c r="N157" i="83"/>
  <c r="L157" i="83"/>
  <c r="K157" i="83"/>
  <c r="I157" i="83"/>
  <c r="H157" i="83"/>
  <c r="P156" i="83"/>
  <c r="M156" i="83"/>
  <c r="J156" i="83"/>
  <c r="P155" i="83"/>
  <c r="M155" i="83"/>
  <c r="M157" i="83" s="1"/>
  <c r="J155" i="83"/>
  <c r="J157" i="83" s="1"/>
  <c r="N153" i="83"/>
  <c r="K153" i="83"/>
  <c r="I153" i="83"/>
  <c r="H153" i="83"/>
  <c r="P152" i="83"/>
  <c r="M152" i="83"/>
  <c r="J152" i="83"/>
  <c r="P151" i="83"/>
  <c r="M151" i="83"/>
  <c r="J151" i="83"/>
  <c r="O149" i="83"/>
  <c r="N149" i="83"/>
  <c r="L149" i="83"/>
  <c r="K149" i="83"/>
  <c r="I149" i="83"/>
  <c r="H149" i="83"/>
  <c r="P148" i="83"/>
  <c r="M148" i="83"/>
  <c r="J148" i="83"/>
  <c r="P147" i="83"/>
  <c r="P149" i="83" s="1"/>
  <c r="M147" i="83"/>
  <c r="M149" i="83" s="1"/>
  <c r="J147" i="83"/>
  <c r="O144" i="83"/>
  <c r="N144" i="83"/>
  <c r="L144" i="83"/>
  <c r="K144" i="83"/>
  <c r="I144" i="83"/>
  <c r="H144" i="83"/>
  <c r="P143" i="83"/>
  <c r="M143" i="83"/>
  <c r="J143" i="83"/>
  <c r="P142" i="83"/>
  <c r="M142" i="83"/>
  <c r="J142" i="83"/>
  <c r="J141" i="83"/>
  <c r="J140" i="83"/>
  <c r="P139" i="83"/>
  <c r="M139" i="83"/>
  <c r="J139" i="83"/>
  <c r="P138" i="83"/>
  <c r="M138" i="83"/>
  <c r="J138" i="83"/>
  <c r="J137" i="83"/>
  <c r="P136" i="83"/>
  <c r="P144" i="83" s="1"/>
  <c r="M136" i="83"/>
  <c r="M144" i="83" s="1"/>
  <c r="J136" i="83"/>
  <c r="O135" i="83"/>
  <c r="O145" i="83" s="1"/>
  <c r="N135" i="83"/>
  <c r="N145" i="83" s="1"/>
  <c r="L135" i="83"/>
  <c r="L145" i="83" s="1"/>
  <c r="K135" i="83"/>
  <c r="K145" i="83" s="1"/>
  <c r="I135" i="83"/>
  <c r="H135" i="83"/>
  <c r="H145" i="83" s="1"/>
  <c r="P134" i="83"/>
  <c r="M134" i="83"/>
  <c r="J134" i="83"/>
  <c r="P133" i="83"/>
  <c r="M133" i="83"/>
  <c r="J133" i="83"/>
  <c r="J132" i="83"/>
  <c r="P131" i="83"/>
  <c r="P135" i="83" s="1"/>
  <c r="M131" i="83"/>
  <c r="M135" i="83" s="1"/>
  <c r="M145" i="83" s="1"/>
  <c r="J131" i="83"/>
  <c r="N128" i="83"/>
  <c r="K128" i="83"/>
  <c r="H128" i="83"/>
  <c r="K124" i="83"/>
  <c r="N123" i="83"/>
  <c r="K123" i="83"/>
  <c r="H123" i="83"/>
  <c r="N118" i="83"/>
  <c r="N124" i="83" s="1"/>
  <c r="K118" i="83"/>
  <c r="H118" i="83"/>
  <c r="H124" i="83" s="1"/>
  <c r="O112" i="83"/>
  <c r="N112" i="83"/>
  <c r="L112" i="83"/>
  <c r="K112" i="83"/>
  <c r="I112" i="83"/>
  <c r="H112" i="83"/>
  <c r="P111" i="83"/>
  <c r="P112" i="83" s="1"/>
  <c r="M111" i="83"/>
  <c r="M112" i="83" s="1"/>
  <c r="J111" i="83"/>
  <c r="J112" i="83" s="1"/>
  <c r="O109" i="83"/>
  <c r="N109" i="83"/>
  <c r="L109" i="83"/>
  <c r="K109" i="83"/>
  <c r="I109" i="83"/>
  <c r="H109" i="83"/>
  <c r="J108" i="83"/>
  <c r="P107" i="83"/>
  <c r="M107" i="83"/>
  <c r="J107" i="83"/>
  <c r="J106" i="83"/>
  <c r="P105" i="83"/>
  <c r="M105" i="83"/>
  <c r="J105" i="83"/>
  <c r="P104" i="83"/>
  <c r="M104" i="83"/>
  <c r="J104" i="83"/>
  <c r="P103" i="83"/>
  <c r="M103" i="83"/>
  <c r="J103" i="83"/>
  <c r="P102" i="83"/>
  <c r="M102" i="83"/>
  <c r="J102" i="83"/>
  <c r="P101" i="83"/>
  <c r="M101" i="83"/>
  <c r="J101" i="83"/>
  <c r="P100" i="83"/>
  <c r="M100" i="83"/>
  <c r="J100" i="83"/>
  <c r="P99" i="83"/>
  <c r="M99" i="83"/>
  <c r="J99" i="83"/>
  <c r="P98" i="83"/>
  <c r="M98" i="83"/>
  <c r="J98" i="83"/>
  <c r="P97" i="83"/>
  <c r="M97" i="83"/>
  <c r="J97" i="83"/>
  <c r="P96" i="83"/>
  <c r="M96" i="83"/>
  <c r="J96" i="83"/>
  <c r="P95" i="83"/>
  <c r="M95" i="83"/>
  <c r="J95" i="83"/>
  <c r="P94" i="83"/>
  <c r="M94" i="83"/>
  <c r="J94" i="83"/>
  <c r="P93" i="83"/>
  <c r="M93" i="83"/>
  <c r="J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J81" i="83"/>
  <c r="P80" i="83"/>
  <c r="M80" i="83"/>
  <c r="J80" i="83"/>
  <c r="P79" i="83"/>
  <c r="M79" i="83"/>
  <c r="J79" i="83"/>
  <c r="P78" i="83"/>
  <c r="M78" i="83"/>
  <c r="J78" i="83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M109" i="83" s="1"/>
  <c r="J69" i="83"/>
  <c r="O67" i="83"/>
  <c r="N67" i="83"/>
  <c r="L67" i="83"/>
  <c r="K67" i="83"/>
  <c r="I67" i="83"/>
  <c r="H67" i="83"/>
  <c r="H190" i="83" s="1"/>
  <c r="P66" i="83"/>
  <c r="M66" i="83"/>
  <c r="J66" i="83"/>
  <c r="P65" i="83"/>
  <c r="M65" i="83"/>
  <c r="J65" i="83"/>
  <c r="P64" i="83"/>
  <c r="M64" i="83"/>
  <c r="J64" i="83"/>
  <c r="P63" i="83"/>
  <c r="M63" i="83"/>
  <c r="J63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J40" i="83"/>
  <c r="P39" i="83"/>
  <c r="M39" i="83"/>
  <c r="J39" i="83"/>
  <c r="P38" i="83"/>
  <c r="M38" i="83"/>
  <c r="J38" i="83"/>
  <c r="P37" i="83"/>
  <c r="M37" i="83"/>
  <c r="J37" i="83"/>
  <c r="B35" i="83"/>
  <c r="C35" i="83" s="1"/>
  <c r="D35" i="83" s="1"/>
  <c r="E35" i="83" s="1"/>
  <c r="F35" i="83" s="1"/>
  <c r="G35" i="83" s="1"/>
  <c r="N34" i="83"/>
  <c r="K34" i="83"/>
  <c r="P26" i="83"/>
  <c r="J24" i="83"/>
  <c r="O189" i="82"/>
  <c r="N189" i="82"/>
  <c r="L189" i="82"/>
  <c r="K189" i="82"/>
  <c r="I189" i="82"/>
  <c r="H189" i="82"/>
  <c r="P188" i="82"/>
  <c r="M188" i="82"/>
  <c r="J188" i="82"/>
  <c r="P187" i="82"/>
  <c r="M187" i="82"/>
  <c r="J187" i="82"/>
  <c r="P186" i="82"/>
  <c r="M186" i="82"/>
  <c r="J186" i="82"/>
  <c r="P185" i="82"/>
  <c r="M185" i="82"/>
  <c r="M189" i="82" s="1"/>
  <c r="J185" i="82"/>
  <c r="O183" i="82"/>
  <c r="N183" i="82"/>
  <c r="L183" i="82"/>
  <c r="K183" i="82"/>
  <c r="I183" i="82"/>
  <c r="H183" i="82"/>
  <c r="J182" i="82"/>
  <c r="P181" i="82"/>
  <c r="M181" i="82"/>
  <c r="J181" i="82"/>
  <c r="P180" i="82"/>
  <c r="M180" i="82"/>
  <c r="J180" i="82"/>
  <c r="J179" i="82"/>
  <c r="P178" i="82"/>
  <c r="M178" i="82"/>
  <c r="J178" i="82"/>
  <c r="P177" i="82"/>
  <c r="M177" i="82"/>
  <c r="J177" i="82"/>
  <c r="J183" i="82" s="1"/>
  <c r="O175" i="82"/>
  <c r="N175" i="82"/>
  <c r="L175" i="82"/>
  <c r="K175" i="82"/>
  <c r="I175" i="82"/>
  <c r="H175" i="82"/>
  <c r="P174" i="82"/>
  <c r="M174" i="82"/>
  <c r="J174" i="82"/>
  <c r="P173" i="82"/>
  <c r="M173" i="82"/>
  <c r="J173" i="82"/>
  <c r="P172" i="82"/>
  <c r="M172" i="82"/>
  <c r="J172" i="82"/>
  <c r="P171" i="82"/>
  <c r="M171" i="82"/>
  <c r="M175" i="82" s="1"/>
  <c r="J171" i="82"/>
  <c r="O169" i="82"/>
  <c r="N169" i="82"/>
  <c r="L169" i="82"/>
  <c r="K169" i="82"/>
  <c r="I169" i="82"/>
  <c r="H169" i="82"/>
  <c r="P168" i="82"/>
  <c r="P169" i="82" s="1"/>
  <c r="M168" i="82"/>
  <c r="M169" i="82" s="1"/>
  <c r="J168" i="82"/>
  <c r="J169" i="82" s="1"/>
  <c r="O166" i="82"/>
  <c r="N166" i="82"/>
  <c r="L166" i="82"/>
  <c r="K166" i="82"/>
  <c r="I166" i="82"/>
  <c r="H166" i="82"/>
  <c r="P165" i="82"/>
  <c r="M165" i="82"/>
  <c r="J165" i="82"/>
  <c r="P164" i="82"/>
  <c r="P166" i="82" s="1"/>
  <c r="M164" i="82"/>
  <c r="J164" i="82"/>
  <c r="P163" i="82"/>
  <c r="M163" i="82"/>
  <c r="J163" i="82"/>
  <c r="P162" i="82"/>
  <c r="M162" i="82"/>
  <c r="M166" i="82" s="1"/>
  <c r="J162" i="82"/>
  <c r="J166" i="82" s="1"/>
  <c r="O160" i="82"/>
  <c r="N160" i="82"/>
  <c r="L160" i="82"/>
  <c r="K160" i="82"/>
  <c r="I160" i="82"/>
  <c r="H160" i="82"/>
  <c r="P159" i="82"/>
  <c r="P160" i="82" s="1"/>
  <c r="M159" i="82"/>
  <c r="M160" i="82" s="1"/>
  <c r="J159" i="82"/>
  <c r="J160" i="82" s="1"/>
  <c r="O157" i="82"/>
  <c r="N157" i="82"/>
  <c r="L157" i="82"/>
  <c r="K157" i="82"/>
  <c r="I157" i="82"/>
  <c r="H157" i="82"/>
  <c r="P156" i="82"/>
  <c r="M156" i="82"/>
  <c r="J156" i="82"/>
  <c r="P155" i="82"/>
  <c r="P157" i="82" s="1"/>
  <c r="M155" i="82"/>
  <c r="M157" i="82" s="1"/>
  <c r="J155" i="82"/>
  <c r="J157" i="82" s="1"/>
  <c r="N153" i="82"/>
  <c r="K153" i="82"/>
  <c r="I153" i="82"/>
  <c r="H153" i="82"/>
  <c r="J153" i="82" s="1"/>
  <c r="P152" i="82"/>
  <c r="M152" i="82"/>
  <c r="J152" i="82"/>
  <c r="P151" i="82"/>
  <c r="M151" i="82"/>
  <c r="J151" i="82"/>
  <c r="O149" i="82"/>
  <c r="N149" i="82"/>
  <c r="L149" i="82"/>
  <c r="K149" i="82"/>
  <c r="I149" i="82"/>
  <c r="H149" i="82"/>
  <c r="P148" i="82"/>
  <c r="M148" i="82"/>
  <c r="J148" i="82"/>
  <c r="P147" i="82"/>
  <c r="M147" i="82"/>
  <c r="M149" i="82" s="1"/>
  <c r="J147" i="82"/>
  <c r="J149" i="82" s="1"/>
  <c r="O144" i="82"/>
  <c r="N144" i="82"/>
  <c r="L144" i="82"/>
  <c r="K144" i="82"/>
  <c r="I144" i="82"/>
  <c r="H144" i="82"/>
  <c r="P143" i="82"/>
  <c r="M143" i="82"/>
  <c r="J143" i="82"/>
  <c r="P142" i="82"/>
  <c r="M142" i="82"/>
  <c r="J142" i="82"/>
  <c r="J141" i="82"/>
  <c r="J140" i="82"/>
  <c r="P139" i="82"/>
  <c r="M139" i="82"/>
  <c r="J139" i="82"/>
  <c r="P138" i="82"/>
  <c r="M138" i="82"/>
  <c r="J138" i="82"/>
  <c r="J137" i="82"/>
  <c r="P136" i="82"/>
  <c r="P144" i="82" s="1"/>
  <c r="M136" i="82"/>
  <c r="J136" i="82"/>
  <c r="J144" i="82" s="1"/>
  <c r="O135" i="82"/>
  <c r="O145" i="82" s="1"/>
  <c r="N135" i="82"/>
  <c r="N145" i="82" s="1"/>
  <c r="L135" i="82"/>
  <c r="L145" i="82" s="1"/>
  <c r="K135" i="82"/>
  <c r="K145" i="82" s="1"/>
  <c r="I135" i="82"/>
  <c r="I145" i="82" s="1"/>
  <c r="H135" i="82"/>
  <c r="H145" i="82" s="1"/>
  <c r="P134" i="82"/>
  <c r="M134" i="82"/>
  <c r="J134" i="82"/>
  <c r="P133" i="82"/>
  <c r="M133" i="82"/>
  <c r="J133" i="82"/>
  <c r="J132" i="82"/>
  <c r="P131" i="82"/>
  <c r="P135" i="82" s="1"/>
  <c r="P145" i="82" s="1"/>
  <c r="M131" i="82"/>
  <c r="J131" i="82"/>
  <c r="J135" i="82" s="1"/>
  <c r="J145" i="82" s="1"/>
  <c r="N128" i="82"/>
  <c r="K128" i="82"/>
  <c r="H128" i="82"/>
  <c r="N124" i="82"/>
  <c r="N123" i="82"/>
  <c r="K123" i="82"/>
  <c r="H123" i="82"/>
  <c r="N118" i="82"/>
  <c r="K118" i="82"/>
  <c r="K124" i="82" s="1"/>
  <c r="H118" i="82"/>
  <c r="H124" i="82" s="1"/>
  <c r="O112" i="82"/>
  <c r="N112" i="82"/>
  <c r="L112" i="82"/>
  <c r="K112" i="82"/>
  <c r="I112" i="82"/>
  <c r="H112" i="82"/>
  <c r="P111" i="82"/>
  <c r="P112" i="82" s="1"/>
  <c r="M111" i="82"/>
  <c r="M112" i="82" s="1"/>
  <c r="J111" i="82"/>
  <c r="J112" i="82" s="1"/>
  <c r="O109" i="82"/>
  <c r="N109" i="82"/>
  <c r="L109" i="82"/>
  <c r="K109" i="82"/>
  <c r="I109" i="82"/>
  <c r="H109" i="82"/>
  <c r="J108" i="82"/>
  <c r="P107" i="82"/>
  <c r="M107" i="82"/>
  <c r="J107" i="82"/>
  <c r="J106" i="82"/>
  <c r="P105" i="82"/>
  <c r="M105" i="82"/>
  <c r="J105" i="82"/>
  <c r="P104" i="82"/>
  <c r="M104" i="82"/>
  <c r="J104" i="82"/>
  <c r="P103" i="82"/>
  <c r="M103" i="82"/>
  <c r="J103" i="82"/>
  <c r="P102" i="82"/>
  <c r="M102" i="82"/>
  <c r="J102" i="82"/>
  <c r="P101" i="82"/>
  <c r="M101" i="82"/>
  <c r="J101" i="82"/>
  <c r="P100" i="82"/>
  <c r="M100" i="82"/>
  <c r="J100" i="82"/>
  <c r="P99" i="82"/>
  <c r="M99" i="82"/>
  <c r="J99" i="82"/>
  <c r="P98" i="82"/>
  <c r="M98" i="82"/>
  <c r="J98" i="82"/>
  <c r="P97" i="82"/>
  <c r="M97" i="82"/>
  <c r="J97" i="82"/>
  <c r="P96" i="82"/>
  <c r="M96" i="82"/>
  <c r="J96" i="82"/>
  <c r="P95" i="82"/>
  <c r="M95" i="82"/>
  <c r="J95" i="82"/>
  <c r="P94" i="82"/>
  <c r="M94" i="82"/>
  <c r="J94" i="82"/>
  <c r="P93" i="82"/>
  <c r="M93" i="82"/>
  <c r="J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P79" i="82"/>
  <c r="M79" i="82"/>
  <c r="J79" i="82"/>
  <c r="P78" i="82"/>
  <c r="M78" i="82"/>
  <c r="J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M109" i="82" s="1"/>
  <c r="J69" i="82"/>
  <c r="O67" i="82"/>
  <c r="N67" i="82"/>
  <c r="L67" i="82"/>
  <c r="K67" i="82"/>
  <c r="I67" i="82"/>
  <c r="H67" i="82"/>
  <c r="P66" i="82"/>
  <c r="M66" i="82"/>
  <c r="J66" i="82"/>
  <c r="P65" i="82"/>
  <c r="M65" i="82"/>
  <c r="J65" i="82"/>
  <c r="P64" i="82"/>
  <c r="M64" i="82"/>
  <c r="J64" i="82"/>
  <c r="P63" i="82"/>
  <c r="M63" i="82"/>
  <c r="J63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6" i="82"/>
  <c r="J24" i="82"/>
  <c r="O189" i="81"/>
  <c r="N189" i="81"/>
  <c r="L189" i="81"/>
  <c r="K189" i="81"/>
  <c r="I189" i="81"/>
  <c r="H189" i="81"/>
  <c r="P188" i="81"/>
  <c r="M188" i="81"/>
  <c r="J188" i="81"/>
  <c r="P187" i="81"/>
  <c r="M187" i="81"/>
  <c r="J187" i="81"/>
  <c r="J189" i="81" s="1"/>
  <c r="P186" i="81"/>
  <c r="M186" i="81"/>
  <c r="J186" i="81"/>
  <c r="P185" i="81"/>
  <c r="P189" i="81" s="1"/>
  <c r="M185" i="81"/>
  <c r="J185" i="81"/>
  <c r="O183" i="81"/>
  <c r="N183" i="81"/>
  <c r="L183" i="81"/>
  <c r="K183" i="81"/>
  <c r="I183" i="81"/>
  <c r="H183" i="81"/>
  <c r="J182" i="81"/>
  <c r="P181" i="81"/>
  <c r="M181" i="81"/>
  <c r="J181" i="81"/>
  <c r="P180" i="81"/>
  <c r="M180" i="81"/>
  <c r="J180" i="81"/>
  <c r="J179" i="81"/>
  <c r="P178" i="81"/>
  <c r="M178" i="81"/>
  <c r="J178" i="81"/>
  <c r="P177" i="81"/>
  <c r="P183" i="81" s="1"/>
  <c r="M177" i="81"/>
  <c r="J177" i="81"/>
  <c r="J183" i="81" s="1"/>
  <c r="O175" i="81"/>
  <c r="N175" i="81"/>
  <c r="L175" i="81"/>
  <c r="K175" i="81"/>
  <c r="I175" i="81"/>
  <c r="H175" i="81"/>
  <c r="P174" i="81"/>
  <c r="M174" i="81"/>
  <c r="J174" i="81"/>
  <c r="P173" i="81"/>
  <c r="M173" i="81"/>
  <c r="J173" i="81"/>
  <c r="P172" i="81"/>
  <c r="M172" i="81"/>
  <c r="J172" i="81"/>
  <c r="P171" i="81"/>
  <c r="P175" i="81" s="1"/>
  <c r="M171" i="81"/>
  <c r="J171" i="81"/>
  <c r="O169" i="81"/>
  <c r="N169" i="81"/>
  <c r="L169" i="81"/>
  <c r="K169" i="81"/>
  <c r="I169" i="81"/>
  <c r="H169" i="81"/>
  <c r="P168" i="81"/>
  <c r="P169" i="81" s="1"/>
  <c r="M168" i="81"/>
  <c r="M169" i="81" s="1"/>
  <c r="J168" i="81"/>
  <c r="J169" i="81" s="1"/>
  <c r="O166" i="81"/>
  <c r="N166" i="81"/>
  <c r="L166" i="81"/>
  <c r="K166" i="81"/>
  <c r="I166" i="81"/>
  <c r="H166" i="81"/>
  <c r="P165" i="81"/>
  <c r="M165" i="81"/>
  <c r="J165" i="81"/>
  <c r="P164" i="81"/>
  <c r="M164" i="81"/>
  <c r="J164" i="81"/>
  <c r="P163" i="81"/>
  <c r="M163" i="81"/>
  <c r="J163" i="81"/>
  <c r="P162" i="81"/>
  <c r="P166" i="81" s="1"/>
  <c r="M162" i="81"/>
  <c r="M166" i="81" s="1"/>
  <c r="J162" i="81"/>
  <c r="O160" i="81"/>
  <c r="N160" i="81"/>
  <c r="L160" i="81"/>
  <c r="K160" i="81"/>
  <c r="J160" i="81"/>
  <c r="I160" i="81"/>
  <c r="H160" i="81"/>
  <c r="P159" i="81"/>
  <c r="P160" i="81" s="1"/>
  <c r="M159" i="81"/>
  <c r="M160" i="81" s="1"/>
  <c r="J159" i="81"/>
  <c r="O157" i="81"/>
  <c r="N157" i="81"/>
  <c r="L157" i="81"/>
  <c r="K157" i="81"/>
  <c r="I157" i="81"/>
  <c r="H157" i="81"/>
  <c r="P156" i="81"/>
  <c r="M156" i="81"/>
  <c r="J156" i="81"/>
  <c r="P155" i="81"/>
  <c r="M155" i="81"/>
  <c r="M157" i="81" s="1"/>
  <c r="J155" i="81"/>
  <c r="J157" i="81" s="1"/>
  <c r="N153" i="81"/>
  <c r="K153" i="81"/>
  <c r="I153" i="81"/>
  <c r="J153" i="81" s="1"/>
  <c r="H153" i="81"/>
  <c r="P152" i="81"/>
  <c r="M152" i="81"/>
  <c r="J152" i="81"/>
  <c r="P151" i="81"/>
  <c r="M151" i="81"/>
  <c r="J151" i="81"/>
  <c r="O149" i="81"/>
  <c r="N149" i="81"/>
  <c r="L149" i="81"/>
  <c r="K149" i="81"/>
  <c r="I149" i="81"/>
  <c r="H149" i="81"/>
  <c r="P148" i="81"/>
  <c r="M148" i="81"/>
  <c r="J148" i="81"/>
  <c r="P147" i="81"/>
  <c r="P149" i="81" s="1"/>
  <c r="M147" i="81"/>
  <c r="J147" i="81"/>
  <c r="O144" i="81"/>
  <c r="N144" i="81"/>
  <c r="L144" i="81"/>
  <c r="K144" i="81"/>
  <c r="I144" i="81"/>
  <c r="H144" i="81"/>
  <c r="P143" i="81"/>
  <c r="M143" i="81"/>
  <c r="J143" i="81"/>
  <c r="P142" i="81"/>
  <c r="M142" i="81"/>
  <c r="J142" i="81"/>
  <c r="J141" i="81"/>
  <c r="J140" i="81"/>
  <c r="P139" i="81"/>
  <c r="M139" i="81"/>
  <c r="M144" i="81" s="1"/>
  <c r="J139" i="81"/>
  <c r="P138" i="81"/>
  <c r="M138" i="81"/>
  <c r="J138" i="81"/>
  <c r="J137" i="81"/>
  <c r="P136" i="81"/>
  <c r="P144" i="81" s="1"/>
  <c r="M136" i="81"/>
  <c r="J136" i="81"/>
  <c r="O135" i="81"/>
  <c r="O145" i="81" s="1"/>
  <c r="N135" i="81"/>
  <c r="N145" i="81" s="1"/>
  <c r="L135" i="81"/>
  <c r="L145" i="81" s="1"/>
  <c r="K135" i="81"/>
  <c r="K145" i="81" s="1"/>
  <c r="I135" i="81"/>
  <c r="H135" i="81"/>
  <c r="H145" i="81" s="1"/>
  <c r="P134" i="81"/>
  <c r="M134" i="81"/>
  <c r="J134" i="81"/>
  <c r="P133" i="81"/>
  <c r="M133" i="81"/>
  <c r="J133" i="81"/>
  <c r="J132" i="81"/>
  <c r="P131" i="81"/>
  <c r="M131" i="81"/>
  <c r="M135" i="81" s="1"/>
  <c r="M145" i="81" s="1"/>
  <c r="J131" i="81"/>
  <c r="N128" i="81"/>
  <c r="K128" i="81"/>
  <c r="H128" i="81"/>
  <c r="K124" i="81"/>
  <c r="N123" i="81"/>
  <c r="K123" i="81"/>
  <c r="H123" i="81"/>
  <c r="H124" i="81" s="1"/>
  <c r="N118" i="81"/>
  <c r="N124" i="81" s="1"/>
  <c r="K118" i="81"/>
  <c r="H118" i="81"/>
  <c r="O112" i="81"/>
  <c r="N112" i="81"/>
  <c r="L112" i="81"/>
  <c r="K112" i="81"/>
  <c r="J112" i="81"/>
  <c r="I112" i="81"/>
  <c r="H112" i="81"/>
  <c r="P111" i="81"/>
  <c r="P112" i="81" s="1"/>
  <c r="M111" i="81"/>
  <c r="M112" i="81" s="1"/>
  <c r="J111" i="81"/>
  <c r="O109" i="81"/>
  <c r="N109" i="81"/>
  <c r="L109" i="81"/>
  <c r="K109" i="81"/>
  <c r="I109" i="81"/>
  <c r="H109" i="81"/>
  <c r="J108" i="81"/>
  <c r="P107" i="81"/>
  <c r="M107" i="81"/>
  <c r="J107" i="81"/>
  <c r="J106" i="81"/>
  <c r="P105" i="81"/>
  <c r="M105" i="81"/>
  <c r="J105" i="81"/>
  <c r="P104" i="81"/>
  <c r="M104" i="81"/>
  <c r="J104" i="81"/>
  <c r="P103" i="81"/>
  <c r="M103" i="81"/>
  <c r="J103" i="81"/>
  <c r="P102" i="81"/>
  <c r="M102" i="81"/>
  <c r="J102" i="81"/>
  <c r="P101" i="81"/>
  <c r="M101" i="81"/>
  <c r="J101" i="81"/>
  <c r="P100" i="81"/>
  <c r="M100" i="81"/>
  <c r="J100" i="81"/>
  <c r="P99" i="81"/>
  <c r="M99" i="81"/>
  <c r="J99" i="81"/>
  <c r="P98" i="81"/>
  <c r="M98" i="81"/>
  <c r="J98" i="81"/>
  <c r="P97" i="81"/>
  <c r="M97" i="81"/>
  <c r="J97" i="81"/>
  <c r="P96" i="81"/>
  <c r="M96" i="81"/>
  <c r="J96" i="81"/>
  <c r="P95" i="81"/>
  <c r="M95" i="81"/>
  <c r="J95" i="81"/>
  <c r="P94" i="81"/>
  <c r="M94" i="81"/>
  <c r="J94" i="81"/>
  <c r="P93" i="81"/>
  <c r="M93" i="81"/>
  <c r="J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M81" i="81"/>
  <c r="J81" i="81"/>
  <c r="P80" i="81"/>
  <c r="M80" i="81"/>
  <c r="J80" i="81"/>
  <c r="P79" i="81"/>
  <c r="M79" i="81"/>
  <c r="J79" i="81"/>
  <c r="P78" i="81"/>
  <c r="M78" i="81"/>
  <c r="J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M109" i="81" s="1"/>
  <c r="J69" i="81"/>
  <c r="O67" i="81"/>
  <c r="N67" i="81"/>
  <c r="L67" i="81"/>
  <c r="K67" i="81"/>
  <c r="I67" i="81"/>
  <c r="H67" i="81"/>
  <c r="P66" i="81"/>
  <c r="M66" i="81"/>
  <c r="J66" i="81"/>
  <c r="P65" i="81"/>
  <c r="M65" i="81"/>
  <c r="J65" i="81"/>
  <c r="P64" i="81"/>
  <c r="M64" i="81"/>
  <c r="J64" i="81"/>
  <c r="P63" i="81"/>
  <c r="M63" i="81"/>
  <c r="J63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J40" i="81"/>
  <c r="P39" i="81"/>
  <c r="M39" i="81"/>
  <c r="J39" i="81"/>
  <c r="P38" i="81"/>
  <c r="M38" i="81"/>
  <c r="J38" i="81"/>
  <c r="P37" i="81"/>
  <c r="M37" i="81"/>
  <c r="J37" i="81"/>
  <c r="C35" i="81"/>
  <c r="D35" i="81" s="1"/>
  <c r="E35" i="81" s="1"/>
  <c r="F35" i="81" s="1"/>
  <c r="G35" i="81" s="1"/>
  <c r="B35" i="81"/>
  <c r="N34" i="81"/>
  <c r="K34" i="81"/>
  <c r="P26" i="81"/>
  <c r="J24" i="81"/>
  <c r="I109" i="80"/>
  <c r="H109" i="80"/>
  <c r="J108" i="80"/>
  <c r="O189" i="80"/>
  <c r="N189" i="80"/>
  <c r="L189" i="80"/>
  <c r="K189" i="80"/>
  <c r="I189" i="80"/>
  <c r="H189" i="80"/>
  <c r="P188" i="80"/>
  <c r="M188" i="80"/>
  <c r="J188" i="80"/>
  <c r="P187" i="80"/>
  <c r="M187" i="80"/>
  <c r="J187" i="80"/>
  <c r="P186" i="80"/>
  <c r="M186" i="80"/>
  <c r="J186" i="80"/>
  <c r="P185" i="80"/>
  <c r="M185" i="80"/>
  <c r="M189" i="80" s="1"/>
  <c r="J185" i="80"/>
  <c r="O183" i="80"/>
  <c r="N183" i="80"/>
  <c r="L183" i="80"/>
  <c r="K183" i="80"/>
  <c r="I183" i="80"/>
  <c r="H183" i="80"/>
  <c r="J182" i="80"/>
  <c r="P181" i="80"/>
  <c r="M181" i="80"/>
  <c r="J181" i="80"/>
  <c r="P180" i="80"/>
  <c r="M180" i="80"/>
  <c r="J180" i="80"/>
  <c r="J179" i="80"/>
  <c r="P178" i="80"/>
  <c r="M178" i="80"/>
  <c r="J178" i="80"/>
  <c r="P177" i="80"/>
  <c r="M177" i="80"/>
  <c r="J177" i="80"/>
  <c r="O175" i="80"/>
  <c r="N175" i="80"/>
  <c r="L175" i="80"/>
  <c r="K175" i="80"/>
  <c r="I175" i="80"/>
  <c r="H175" i="80"/>
  <c r="P174" i="80"/>
  <c r="M174" i="80"/>
  <c r="J174" i="80"/>
  <c r="P173" i="80"/>
  <c r="M173" i="80"/>
  <c r="J173" i="80"/>
  <c r="P172" i="80"/>
  <c r="M172" i="80"/>
  <c r="J172" i="80"/>
  <c r="P171" i="80"/>
  <c r="M171" i="80"/>
  <c r="J171" i="80"/>
  <c r="O169" i="80"/>
  <c r="N169" i="80"/>
  <c r="L169" i="80"/>
  <c r="K169" i="80"/>
  <c r="J169" i="80"/>
  <c r="I169" i="80"/>
  <c r="H169" i="80"/>
  <c r="P168" i="80"/>
  <c r="P169" i="80" s="1"/>
  <c r="M168" i="80"/>
  <c r="M169" i="80" s="1"/>
  <c r="J168" i="80"/>
  <c r="O166" i="80"/>
  <c r="N166" i="80"/>
  <c r="L166" i="80"/>
  <c r="K166" i="80"/>
  <c r="I166" i="80"/>
  <c r="H166" i="80"/>
  <c r="P165" i="80"/>
  <c r="M165" i="80"/>
  <c r="J165" i="80"/>
  <c r="P164" i="80"/>
  <c r="M164" i="80"/>
  <c r="J164" i="80"/>
  <c r="P163" i="80"/>
  <c r="M163" i="80"/>
  <c r="J163" i="80"/>
  <c r="P162" i="80"/>
  <c r="M162" i="80"/>
  <c r="J162" i="80"/>
  <c r="O160" i="80"/>
  <c r="N160" i="80"/>
  <c r="L160" i="80"/>
  <c r="K160" i="80"/>
  <c r="J160" i="80"/>
  <c r="I160" i="80"/>
  <c r="H160" i="80"/>
  <c r="P159" i="80"/>
  <c r="P160" i="80" s="1"/>
  <c r="M159" i="80"/>
  <c r="M160" i="80" s="1"/>
  <c r="J159" i="80"/>
  <c r="O157" i="80"/>
  <c r="N157" i="80"/>
  <c r="L157" i="80"/>
  <c r="K157" i="80"/>
  <c r="I157" i="80"/>
  <c r="H157" i="80"/>
  <c r="P156" i="80"/>
  <c r="M156" i="80"/>
  <c r="J156" i="80"/>
  <c r="P155" i="80"/>
  <c r="P157" i="80" s="1"/>
  <c r="M155" i="80"/>
  <c r="M157" i="80" s="1"/>
  <c r="J155" i="80"/>
  <c r="J157" i="80" s="1"/>
  <c r="N153" i="80"/>
  <c r="K153" i="80"/>
  <c r="I153" i="80"/>
  <c r="H153" i="80"/>
  <c r="J153" i="80" s="1"/>
  <c r="P152" i="80"/>
  <c r="M152" i="80"/>
  <c r="J152" i="80"/>
  <c r="P151" i="80"/>
  <c r="M151" i="80"/>
  <c r="J151" i="80"/>
  <c r="O149" i="80"/>
  <c r="N149" i="80"/>
  <c r="L149" i="80"/>
  <c r="K149" i="80"/>
  <c r="I149" i="80"/>
  <c r="H149" i="80"/>
  <c r="P148" i="80"/>
  <c r="M148" i="80"/>
  <c r="J148" i="80"/>
  <c r="P147" i="80"/>
  <c r="P149" i="80" s="1"/>
  <c r="M147" i="80"/>
  <c r="M149" i="80" s="1"/>
  <c r="J147" i="80"/>
  <c r="J149" i="80" s="1"/>
  <c r="O144" i="80"/>
  <c r="N144" i="80"/>
  <c r="L144" i="80"/>
  <c r="K144" i="80"/>
  <c r="I144" i="80"/>
  <c r="H144" i="80"/>
  <c r="P143" i="80"/>
  <c r="M143" i="80"/>
  <c r="J143" i="80"/>
  <c r="P142" i="80"/>
  <c r="M142" i="80"/>
  <c r="J142" i="80"/>
  <c r="J141" i="80"/>
  <c r="J140" i="80"/>
  <c r="P139" i="80"/>
  <c r="M139" i="80"/>
  <c r="J139" i="80"/>
  <c r="P138" i="80"/>
  <c r="M138" i="80"/>
  <c r="J138" i="80"/>
  <c r="J137" i="80"/>
  <c r="P136" i="80"/>
  <c r="P144" i="80" s="1"/>
  <c r="M136" i="80"/>
  <c r="M144" i="80" s="1"/>
  <c r="J136" i="80"/>
  <c r="O135" i="80"/>
  <c r="O145" i="80" s="1"/>
  <c r="N135" i="80"/>
  <c r="N145" i="80" s="1"/>
  <c r="L135" i="80"/>
  <c r="L145" i="80" s="1"/>
  <c r="K135" i="80"/>
  <c r="K145" i="80" s="1"/>
  <c r="I135" i="80"/>
  <c r="I145" i="80" s="1"/>
  <c r="H135" i="80"/>
  <c r="H145" i="80" s="1"/>
  <c r="P134" i="80"/>
  <c r="M134" i="80"/>
  <c r="J134" i="80"/>
  <c r="P133" i="80"/>
  <c r="M133" i="80"/>
  <c r="J133" i="80"/>
  <c r="J132" i="80"/>
  <c r="P131" i="80"/>
  <c r="P135" i="80" s="1"/>
  <c r="P145" i="80" s="1"/>
  <c r="M131" i="80"/>
  <c r="J131" i="80"/>
  <c r="N128" i="80"/>
  <c r="K128" i="80"/>
  <c r="H128" i="80"/>
  <c r="N123" i="80"/>
  <c r="K123" i="80"/>
  <c r="H123" i="80"/>
  <c r="N118" i="80"/>
  <c r="N124" i="80" s="1"/>
  <c r="K118" i="80"/>
  <c r="H118" i="80"/>
  <c r="H124" i="80" s="1"/>
  <c r="O112" i="80"/>
  <c r="N112" i="80"/>
  <c r="L112" i="80"/>
  <c r="K112" i="80"/>
  <c r="I112" i="80"/>
  <c r="H112" i="80"/>
  <c r="P111" i="80"/>
  <c r="P112" i="80" s="1"/>
  <c r="M111" i="80"/>
  <c r="M112" i="80" s="1"/>
  <c r="J111" i="80"/>
  <c r="J112" i="80" s="1"/>
  <c r="O109" i="80"/>
  <c r="N109" i="80"/>
  <c r="L109" i="80"/>
  <c r="K109" i="80"/>
  <c r="P107" i="80"/>
  <c r="M107" i="80"/>
  <c r="J107" i="80"/>
  <c r="J106" i="80"/>
  <c r="P105" i="80"/>
  <c r="M105" i="80"/>
  <c r="J105" i="80"/>
  <c r="P104" i="80"/>
  <c r="M104" i="80"/>
  <c r="J104" i="80"/>
  <c r="P103" i="80"/>
  <c r="M103" i="80"/>
  <c r="J103" i="80"/>
  <c r="P102" i="80"/>
  <c r="M102" i="80"/>
  <c r="J102" i="80"/>
  <c r="P101" i="80"/>
  <c r="M101" i="80"/>
  <c r="J101" i="80"/>
  <c r="P100" i="80"/>
  <c r="M100" i="80"/>
  <c r="J100" i="80"/>
  <c r="P99" i="80"/>
  <c r="M99" i="80"/>
  <c r="J99" i="80"/>
  <c r="P98" i="80"/>
  <c r="M98" i="80"/>
  <c r="J98" i="80"/>
  <c r="P97" i="80"/>
  <c r="M97" i="80"/>
  <c r="J97" i="80"/>
  <c r="P96" i="80"/>
  <c r="M96" i="80"/>
  <c r="J96" i="80"/>
  <c r="P95" i="80"/>
  <c r="M95" i="80"/>
  <c r="J95" i="80"/>
  <c r="P94" i="80"/>
  <c r="M94" i="80"/>
  <c r="J94" i="80"/>
  <c r="P93" i="80"/>
  <c r="M93" i="80"/>
  <c r="J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M81" i="80"/>
  <c r="J81" i="80"/>
  <c r="P80" i="80"/>
  <c r="M80" i="80"/>
  <c r="J80" i="80"/>
  <c r="P79" i="80"/>
  <c r="M79" i="80"/>
  <c r="J79" i="80"/>
  <c r="P78" i="80"/>
  <c r="M78" i="80"/>
  <c r="J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J109" i="80" s="1"/>
  <c r="O67" i="80"/>
  <c r="N67" i="80"/>
  <c r="L67" i="80"/>
  <c r="K67" i="80"/>
  <c r="I67" i="80"/>
  <c r="H67" i="80"/>
  <c r="P66" i="80"/>
  <c r="M66" i="80"/>
  <c r="J66" i="80"/>
  <c r="P65" i="80"/>
  <c r="M65" i="80"/>
  <c r="J65" i="80"/>
  <c r="P64" i="80"/>
  <c r="M64" i="80"/>
  <c r="J64" i="80"/>
  <c r="P63" i="80"/>
  <c r="M63" i="80"/>
  <c r="J63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J40" i="80"/>
  <c r="P39" i="80"/>
  <c r="M39" i="80"/>
  <c r="M67" i="80" s="1"/>
  <c r="J39" i="80"/>
  <c r="P38" i="80"/>
  <c r="M38" i="80"/>
  <c r="J38" i="80"/>
  <c r="P37" i="80"/>
  <c r="M37" i="80"/>
  <c r="J37" i="80"/>
  <c r="C35" i="80"/>
  <c r="D35" i="80" s="1"/>
  <c r="E35" i="80" s="1"/>
  <c r="F35" i="80" s="1"/>
  <c r="G35" i="80" s="1"/>
  <c r="B35" i="80"/>
  <c r="N34" i="80"/>
  <c r="K34" i="80"/>
  <c r="P26" i="80"/>
  <c r="J24" i="80"/>
  <c r="O188" i="79"/>
  <c r="N188" i="79"/>
  <c r="L188" i="79"/>
  <c r="K188" i="79"/>
  <c r="I188" i="79"/>
  <c r="H188" i="79"/>
  <c r="P187" i="79"/>
  <c r="M187" i="79"/>
  <c r="J187" i="79"/>
  <c r="P186" i="79"/>
  <c r="M186" i="79"/>
  <c r="J186" i="79"/>
  <c r="P185" i="79"/>
  <c r="M185" i="79"/>
  <c r="J185" i="79"/>
  <c r="P184" i="79"/>
  <c r="P188" i="79" s="1"/>
  <c r="M184" i="79"/>
  <c r="J184" i="79"/>
  <c r="O182" i="79"/>
  <c r="N182" i="79"/>
  <c r="L182" i="79"/>
  <c r="K182" i="79"/>
  <c r="I182" i="79"/>
  <c r="H182" i="79"/>
  <c r="J181" i="79"/>
  <c r="P180" i="79"/>
  <c r="M180" i="79"/>
  <c r="J180" i="79"/>
  <c r="P179" i="79"/>
  <c r="M179" i="79"/>
  <c r="J179" i="79"/>
  <c r="J178" i="79"/>
  <c r="P177" i="79"/>
  <c r="M177" i="79"/>
  <c r="J177" i="79"/>
  <c r="P176" i="79"/>
  <c r="P182" i="79" s="1"/>
  <c r="M176" i="79"/>
  <c r="J176" i="79"/>
  <c r="O174" i="79"/>
  <c r="N174" i="79"/>
  <c r="L174" i="79"/>
  <c r="K174" i="79"/>
  <c r="I174" i="79"/>
  <c r="H174" i="79"/>
  <c r="P173" i="79"/>
  <c r="M173" i="79"/>
  <c r="J173" i="79"/>
  <c r="P172" i="79"/>
  <c r="M172" i="79"/>
  <c r="J172" i="79"/>
  <c r="P171" i="79"/>
  <c r="M171" i="79"/>
  <c r="J171" i="79"/>
  <c r="P170" i="79"/>
  <c r="M170" i="79"/>
  <c r="M174" i="79" s="1"/>
  <c r="J170" i="79"/>
  <c r="J174" i="79" s="1"/>
  <c r="O168" i="79"/>
  <c r="N168" i="79"/>
  <c r="L168" i="79"/>
  <c r="K168" i="79"/>
  <c r="I168" i="79"/>
  <c r="H168" i="79"/>
  <c r="P167" i="79"/>
  <c r="P168" i="79" s="1"/>
  <c r="M167" i="79"/>
  <c r="M168" i="79" s="1"/>
  <c r="J167" i="79"/>
  <c r="J168" i="79" s="1"/>
  <c r="O165" i="79"/>
  <c r="N165" i="79"/>
  <c r="L165" i="79"/>
  <c r="K165" i="79"/>
  <c r="I165" i="79"/>
  <c r="H165" i="79"/>
  <c r="P164" i="79"/>
  <c r="M164" i="79"/>
  <c r="J164" i="79"/>
  <c r="P163" i="79"/>
  <c r="M163" i="79"/>
  <c r="J163" i="79"/>
  <c r="P162" i="79"/>
  <c r="M162" i="79"/>
  <c r="J162" i="79"/>
  <c r="P161" i="79"/>
  <c r="M161" i="79"/>
  <c r="J161" i="79"/>
  <c r="O159" i="79"/>
  <c r="N159" i="79"/>
  <c r="M159" i="79"/>
  <c r="L159" i="79"/>
  <c r="K159" i="79"/>
  <c r="I159" i="79"/>
  <c r="H159" i="79"/>
  <c r="P158" i="79"/>
  <c r="P159" i="79" s="1"/>
  <c r="M158" i="79"/>
  <c r="J158" i="79"/>
  <c r="J159" i="79" s="1"/>
  <c r="O156" i="79"/>
  <c r="N156" i="79"/>
  <c r="L156" i="79"/>
  <c r="K156" i="79"/>
  <c r="I156" i="79"/>
  <c r="H156" i="79"/>
  <c r="P155" i="79"/>
  <c r="M155" i="79"/>
  <c r="J155" i="79"/>
  <c r="P154" i="79"/>
  <c r="M154" i="79"/>
  <c r="M156" i="79" s="1"/>
  <c r="J154" i="79"/>
  <c r="J156" i="79" s="1"/>
  <c r="N152" i="79"/>
  <c r="K152" i="79"/>
  <c r="I152" i="79"/>
  <c r="H152" i="79"/>
  <c r="J152" i="79" s="1"/>
  <c r="P151" i="79"/>
  <c r="M151" i="79"/>
  <c r="J151" i="79"/>
  <c r="P150" i="79"/>
  <c r="M150" i="79"/>
  <c r="J150" i="79"/>
  <c r="O148" i="79"/>
  <c r="N148" i="79"/>
  <c r="L148" i="79"/>
  <c r="K148" i="79"/>
  <c r="I148" i="79"/>
  <c r="H148" i="79"/>
  <c r="P147" i="79"/>
  <c r="M147" i="79"/>
  <c r="J147" i="79"/>
  <c r="P146" i="79"/>
  <c r="P148" i="79" s="1"/>
  <c r="M146" i="79"/>
  <c r="J146" i="79"/>
  <c r="O143" i="79"/>
  <c r="N143" i="79"/>
  <c r="L143" i="79"/>
  <c r="K143" i="79"/>
  <c r="I143" i="79"/>
  <c r="H143" i="79"/>
  <c r="P142" i="79"/>
  <c r="M142" i="79"/>
  <c r="J142" i="79"/>
  <c r="P141" i="79"/>
  <c r="M141" i="79"/>
  <c r="J141" i="79"/>
  <c r="J140" i="79"/>
  <c r="J139" i="79"/>
  <c r="P138" i="79"/>
  <c r="M138" i="79"/>
  <c r="J138" i="79"/>
  <c r="P137" i="79"/>
  <c r="M137" i="79"/>
  <c r="J137" i="79"/>
  <c r="J136" i="79"/>
  <c r="P135" i="79"/>
  <c r="P143" i="79" s="1"/>
  <c r="M135" i="79"/>
  <c r="M143" i="79" s="1"/>
  <c r="J135" i="79"/>
  <c r="O134" i="79"/>
  <c r="O144" i="79" s="1"/>
  <c r="N134" i="79"/>
  <c r="N144" i="79" s="1"/>
  <c r="L134" i="79"/>
  <c r="L144" i="79" s="1"/>
  <c r="K134" i="79"/>
  <c r="K144" i="79" s="1"/>
  <c r="I134" i="79"/>
  <c r="I144" i="79" s="1"/>
  <c r="H134" i="79"/>
  <c r="H144" i="79" s="1"/>
  <c r="P133" i="79"/>
  <c r="M133" i="79"/>
  <c r="J133" i="79"/>
  <c r="P132" i="79"/>
  <c r="M132" i="79"/>
  <c r="J132" i="79"/>
  <c r="J131" i="79"/>
  <c r="P130" i="79"/>
  <c r="P134" i="79" s="1"/>
  <c r="P144" i="79" s="1"/>
  <c r="M130" i="79"/>
  <c r="M134" i="79" s="1"/>
  <c r="M144" i="79" s="1"/>
  <c r="J130" i="79"/>
  <c r="N127" i="79"/>
  <c r="K127" i="79"/>
  <c r="H127" i="79"/>
  <c r="N122" i="79"/>
  <c r="K122" i="79"/>
  <c r="H122" i="79"/>
  <c r="N117" i="79"/>
  <c r="N123" i="79" s="1"/>
  <c r="K117" i="79"/>
  <c r="K123" i="79" s="1"/>
  <c r="H117" i="79"/>
  <c r="H123" i="79" s="1"/>
  <c r="O111" i="79"/>
  <c r="N111" i="79"/>
  <c r="L111" i="79"/>
  <c r="K111" i="79"/>
  <c r="I111" i="79"/>
  <c r="H111" i="79"/>
  <c r="P110" i="79"/>
  <c r="P111" i="79" s="1"/>
  <c r="M110" i="79"/>
  <c r="M111" i="79" s="1"/>
  <c r="J110" i="79"/>
  <c r="J111" i="79" s="1"/>
  <c r="O108" i="79"/>
  <c r="N108" i="79"/>
  <c r="L108" i="79"/>
  <c r="K108" i="79"/>
  <c r="I108" i="79"/>
  <c r="H108" i="79"/>
  <c r="P107" i="79"/>
  <c r="M107" i="79"/>
  <c r="J107" i="79"/>
  <c r="J106" i="79"/>
  <c r="P105" i="79"/>
  <c r="M105" i="79"/>
  <c r="J105" i="79"/>
  <c r="P104" i="79"/>
  <c r="M104" i="79"/>
  <c r="J104" i="79"/>
  <c r="P103" i="79"/>
  <c r="M103" i="79"/>
  <c r="J103" i="79"/>
  <c r="P102" i="79"/>
  <c r="M102" i="79"/>
  <c r="J102" i="79"/>
  <c r="P101" i="79"/>
  <c r="M101" i="79"/>
  <c r="J101" i="79"/>
  <c r="P100" i="79"/>
  <c r="M100" i="79"/>
  <c r="J100" i="79"/>
  <c r="P99" i="79"/>
  <c r="M99" i="79"/>
  <c r="J99" i="79"/>
  <c r="P98" i="79"/>
  <c r="M98" i="79"/>
  <c r="J98" i="79"/>
  <c r="P97" i="79"/>
  <c r="M97" i="79"/>
  <c r="J97" i="79"/>
  <c r="P96" i="79"/>
  <c r="M96" i="79"/>
  <c r="J96" i="79"/>
  <c r="P95" i="79"/>
  <c r="M95" i="79"/>
  <c r="J95" i="79"/>
  <c r="P94" i="79"/>
  <c r="M94" i="79"/>
  <c r="J94" i="79"/>
  <c r="P93" i="79"/>
  <c r="M93" i="79"/>
  <c r="J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M81" i="79"/>
  <c r="J81" i="79"/>
  <c r="P80" i="79"/>
  <c r="M80" i="79"/>
  <c r="J80" i="79"/>
  <c r="P79" i="79"/>
  <c r="M79" i="79"/>
  <c r="J79" i="79"/>
  <c r="P78" i="79"/>
  <c r="M78" i="79"/>
  <c r="J78" i="79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P108" i="79" s="1"/>
  <c r="M69" i="79"/>
  <c r="J69" i="79"/>
  <c r="O67" i="79"/>
  <c r="N67" i="79"/>
  <c r="L67" i="79"/>
  <c r="K67" i="79"/>
  <c r="I67" i="79"/>
  <c r="H67" i="79"/>
  <c r="P66" i="79"/>
  <c r="M66" i="79"/>
  <c r="J66" i="79"/>
  <c r="P65" i="79"/>
  <c r="M65" i="79"/>
  <c r="J65" i="79"/>
  <c r="P64" i="79"/>
  <c r="M64" i="79"/>
  <c r="J64" i="79"/>
  <c r="P63" i="79"/>
  <c r="M63" i="79"/>
  <c r="J63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J40" i="79"/>
  <c r="P39" i="79"/>
  <c r="M39" i="79"/>
  <c r="J39" i="79"/>
  <c r="P38" i="79"/>
  <c r="M38" i="79"/>
  <c r="J38" i="79"/>
  <c r="P37" i="79"/>
  <c r="M37" i="79"/>
  <c r="J37" i="79"/>
  <c r="B35" i="79"/>
  <c r="C35" i="79" s="1"/>
  <c r="D35" i="79" s="1"/>
  <c r="E35" i="79" s="1"/>
  <c r="F35" i="79" s="1"/>
  <c r="G35" i="79" s="1"/>
  <c r="N34" i="79"/>
  <c r="K34" i="79"/>
  <c r="P26" i="79"/>
  <c r="J24" i="79"/>
  <c r="N191" i="85" l="1"/>
  <c r="I189" i="79"/>
  <c r="J134" i="79"/>
  <c r="J143" i="79"/>
  <c r="J148" i="79"/>
  <c r="P156" i="79"/>
  <c r="O190" i="80"/>
  <c r="J175" i="80"/>
  <c r="P109" i="81"/>
  <c r="M149" i="81"/>
  <c r="M183" i="81"/>
  <c r="H190" i="82"/>
  <c r="P109" i="82"/>
  <c r="P183" i="82"/>
  <c r="P109" i="83"/>
  <c r="P183" i="83"/>
  <c r="O191" i="85"/>
  <c r="P183" i="85"/>
  <c r="H191" i="86"/>
  <c r="P108" i="86"/>
  <c r="J134" i="86"/>
  <c r="J145" i="86" s="1"/>
  <c r="J144" i="86"/>
  <c r="J67" i="79"/>
  <c r="M148" i="79"/>
  <c r="M188" i="79"/>
  <c r="M175" i="80"/>
  <c r="I190" i="82"/>
  <c r="M183" i="82"/>
  <c r="M166" i="83"/>
  <c r="P145" i="85"/>
  <c r="M166" i="85"/>
  <c r="I191" i="86"/>
  <c r="M134" i="86"/>
  <c r="M145" i="86" s="1"/>
  <c r="P157" i="86"/>
  <c r="P175" i="86"/>
  <c r="L189" i="79"/>
  <c r="P67" i="80"/>
  <c r="L190" i="80"/>
  <c r="J166" i="80"/>
  <c r="K190" i="81"/>
  <c r="J67" i="83"/>
  <c r="J175" i="83"/>
  <c r="M108" i="85"/>
  <c r="P144" i="85"/>
  <c r="P166" i="85"/>
  <c r="J175" i="85"/>
  <c r="J66" i="86"/>
  <c r="K191" i="86"/>
  <c r="P145" i="86"/>
  <c r="P144" i="86"/>
  <c r="P67" i="79"/>
  <c r="P189" i="80"/>
  <c r="M67" i="81"/>
  <c r="L190" i="81"/>
  <c r="J135" i="81"/>
  <c r="J175" i="81"/>
  <c r="M67" i="82"/>
  <c r="L190" i="82"/>
  <c r="M135" i="82"/>
  <c r="M145" i="82" s="1"/>
  <c r="M144" i="82"/>
  <c r="M67" i="83"/>
  <c r="L190" i="83"/>
  <c r="P108" i="85"/>
  <c r="P191" i="85" s="1"/>
  <c r="J149" i="85"/>
  <c r="J157" i="85"/>
  <c r="M190" i="85"/>
  <c r="M66" i="86"/>
  <c r="J153" i="86"/>
  <c r="P183" i="86"/>
  <c r="O189" i="79"/>
  <c r="P174" i="79"/>
  <c r="K124" i="80"/>
  <c r="P183" i="80"/>
  <c r="P67" i="81"/>
  <c r="J144" i="81"/>
  <c r="J149" i="81"/>
  <c r="P157" i="81"/>
  <c r="J166" i="81"/>
  <c r="M189" i="81"/>
  <c r="P67" i="82"/>
  <c r="N190" i="82"/>
  <c r="P149" i="82"/>
  <c r="J175" i="82"/>
  <c r="P175" i="82"/>
  <c r="P189" i="82"/>
  <c r="P67" i="83"/>
  <c r="J144" i="83"/>
  <c r="J149" i="83"/>
  <c r="P157" i="83"/>
  <c r="P189" i="83"/>
  <c r="H123" i="85"/>
  <c r="M157" i="85"/>
  <c r="P66" i="86"/>
  <c r="N191" i="86"/>
  <c r="J166" i="86"/>
  <c r="J108" i="79"/>
  <c r="J165" i="79"/>
  <c r="P165" i="79"/>
  <c r="M182" i="79"/>
  <c r="M109" i="80"/>
  <c r="K190" i="80"/>
  <c r="J135" i="80"/>
  <c r="J145" i="80" s="1"/>
  <c r="J144" i="80"/>
  <c r="M166" i="80"/>
  <c r="P175" i="80"/>
  <c r="O190" i="81"/>
  <c r="P135" i="81"/>
  <c r="P145" i="81" s="1"/>
  <c r="O190" i="82"/>
  <c r="M175" i="83"/>
  <c r="K191" i="85"/>
  <c r="M175" i="85"/>
  <c r="O191" i="86"/>
  <c r="J190" i="86"/>
  <c r="M67" i="79"/>
  <c r="M189" i="79" s="1"/>
  <c r="M108" i="79"/>
  <c r="M165" i="79"/>
  <c r="P109" i="80"/>
  <c r="M135" i="80"/>
  <c r="M145" i="80" s="1"/>
  <c r="P166" i="80"/>
  <c r="M183" i="80"/>
  <c r="J189" i="80"/>
  <c r="I145" i="81"/>
  <c r="I190" i="81" s="1"/>
  <c r="M175" i="81"/>
  <c r="J109" i="82"/>
  <c r="J109" i="83"/>
  <c r="J153" i="83"/>
  <c r="P175" i="83"/>
  <c r="M66" i="85"/>
  <c r="L191" i="85"/>
  <c r="P175" i="85"/>
  <c r="J108" i="86"/>
  <c r="J191" i="86" s="1"/>
  <c r="N145" i="86"/>
  <c r="P166" i="86"/>
  <c r="M190" i="86"/>
  <c r="J183" i="86"/>
  <c r="J190" i="85"/>
  <c r="I145" i="85"/>
  <c r="I191" i="85" s="1"/>
  <c r="H191" i="85"/>
  <c r="J134" i="85"/>
  <c r="J145" i="85" s="1"/>
  <c r="J108" i="85"/>
  <c r="J66" i="85"/>
  <c r="H123" i="84"/>
  <c r="M157" i="84"/>
  <c r="N123" i="84"/>
  <c r="M149" i="84"/>
  <c r="J153" i="84"/>
  <c r="J175" i="84"/>
  <c r="P190" i="84"/>
  <c r="P166" i="84"/>
  <c r="M190" i="84"/>
  <c r="P66" i="84"/>
  <c r="N191" i="84"/>
  <c r="P108" i="84"/>
  <c r="J134" i="84"/>
  <c r="M144" i="84"/>
  <c r="P175" i="84"/>
  <c r="J183" i="84"/>
  <c r="J190" i="84"/>
  <c r="H191" i="84"/>
  <c r="M66" i="84"/>
  <c r="M108" i="84"/>
  <c r="M134" i="84"/>
  <c r="J149" i="84"/>
  <c r="J157" i="84"/>
  <c r="M183" i="84"/>
  <c r="J166" i="84"/>
  <c r="O191" i="84"/>
  <c r="K123" i="84"/>
  <c r="K191" i="84" s="1"/>
  <c r="O145" i="84"/>
  <c r="P149" i="84"/>
  <c r="P157" i="84"/>
  <c r="M166" i="84"/>
  <c r="M175" i="84"/>
  <c r="J108" i="84"/>
  <c r="J144" i="84"/>
  <c r="L191" i="84"/>
  <c r="I191" i="84"/>
  <c r="J66" i="84"/>
  <c r="I145" i="83"/>
  <c r="I190" i="83" s="1"/>
  <c r="J135" i="83"/>
  <c r="J145" i="83" s="1"/>
  <c r="J189" i="83"/>
  <c r="O190" i="83"/>
  <c r="P145" i="83"/>
  <c r="P190" i="83" s="1"/>
  <c r="K190" i="83"/>
  <c r="N190" i="83"/>
  <c r="J189" i="82"/>
  <c r="J67" i="82"/>
  <c r="M190" i="82"/>
  <c r="K190" i="82"/>
  <c r="J109" i="81"/>
  <c r="J67" i="81"/>
  <c r="P190" i="81"/>
  <c r="N190" i="81"/>
  <c r="H190" i="81"/>
  <c r="M190" i="81"/>
  <c r="J67" i="80"/>
  <c r="I190" i="80"/>
  <c r="J183" i="80"/>
  <c r="J190" i="80" s="1"/>
  <c r="M190" i="80"/>
  <c r="H190" i="80"/>
  <c r="P190" i="80"/>
  <c r="N190" i="80"/>
  <c r="J188" i="79"/>
  <c r="J182" i="79"/>
  <c r="K189" i="79"/>
  <c r="P189" i="79"/>
  <c r="H189" i="79"/>
  <c r="N189" i="79"/>
  <c r="O188" i="78"/>
  <c r="N188" i="78"/>
  <c r="L188" i="78"/>
  <c r="K188" i="78"/>
  <c r="I188" i="78"/>
  <c r="H188" i="78"/>
  <c r="P187" i="78"/>
  <c r="M187" i="78"/>
  <c r="J187" i="78"/>
  <c r="P186" i="78"/>
  <c r="M186" i="78"/>
  <c r="J186" i="78"/>
  <c r="P185" i="78"/>
  <c r="M185" i="78"/>
  <c r="J185" i="78"/>
  <c r="P184" i="78"/>
  <c r="P188" i="78" s="1"/>
  <c r="M184" i="78"/>
  <c r="M188" i="78" s="1"/>
  <c r="J184" i="78"/>
  <c r="O182" i="78"/>
  <c r="N182" i="78"/>
  <c r="L182" i="78"/>
  <c r="K182" i="78"/>
  <c r="I182" i="78"/>
  <c r="H182" i="78"/>
  <c r="J181" i="78"/>
  <c r="P180" i="78"/>
  <c r="M180" i="78"/>
  <c r="J180" i="78"/>
  <c r="P179" i="78"/>
  <c r="M179" i="78"/>
  <c r="J179" i="78"/>
  <c r="J178" i="78"/>
  <c r="P177" i="78"/>
  <c r="M177" i="78"/>
  <c r="J177" i="78"/>
  <c r="P176" i="78"/>
  <c r="M176" i="78"/>
  <c r="J176" i="78"/>
  <c r="O174" i="78"/>
  <c r="N174" i="78"/>
  <c r="L174" i="78"/>
  <c r="K174" i="78"/>
  <c r="I174" i="78"/>
  <c r="H174" i="78"/>
  <c r="P173" i="78"/>
  <c r="M173" i="78"/>
  <c r="J173" i="78"/>
  <c r="P172" i="78"/>
  <c r="M172" i="78"/>
  <c r="J172" i="78"/>
  <c r="P171" i="78"/>
  <c r="M171" i="78"/>
  <c r="J171" i="78"/>
  <c r="P170" i="78"/>
  <c r="P174" i="78" s="1"/>
  <c r="M170" i="78"/>
  <c r="J170" i="78"/>
  <c r="O168" i="78"/>
  <c r="N168" i="78"/>
  <c r="L168" i="78"/>
  <c r="K168" i="78"/>
  <c r="I168" i="78"/>
  <c r="H168" i="78"/>
  <c r="P167" i="78"/>
  <c r="P168" i="78" s="1"/>
  <c r="M167" i="78"/>
  <c r="M168" i="78" s="1"/>
  <c r="J167" i="78"/>
  <c r="J168" i="78" s="1"/>
  <c r="O165" i="78"/>
  <c r="N165" i="78"/>
  <c r="L165" i="78"/>
  <c r="K165" i="78"/>
  <c r="I165" i="78"/>
  <c r="H165" i="78"/>
  <c r="P164" i="78"/>
  <c r="M164" i="78"/>
  <c r="J164" i="78"/>
  <c r="P163" i="78"/>
  <c r="M163" i="78"/>
  <c r="J163" i="78"/>
  <c r="P162" i="78"/>
  <c r="M162" i="78"/>
  <c r="J162" i="78"/>
  <c r="P161" i="78"/>
  <c r="M161" i="78"/>
  <c r="J161" i="78"/>
  <c r="O159" i="78"/>
  <c r="N159" i="78"/>
  <c r="L159" i="78"/>
  <c r="K159" i="78"/>
  <c r="I159" i="78"/>
  <c r="H159" i="78"/>
  <c r="P158" i="78"/>
  <c r="P159" i="78" s="1"/>
  <c r="M158" i="78"/>
  <c r="M159" i="78" s="1"/>
  <c r="J158" i="78"/>
  <c r="J159" i="78" s="1"/>
  <c r="O156" i="78"/>
  <c r="N156" i="78"/>
  <c r="L156" i="78"/>
  <c r="K156" i="78"/>
  <c r="I156" i="78"/>
  <c r="H156" i="78"/>
  <c r="P155" i="78"/>
  <c r="M155" i="78"/>
  <c r="J155" i="78"/>
  <c r="P154" i="78"/>
  <c r="P156" i="78" s="1"/>
  <c r="M154" i="78"/>
  <c r="J154" i="78"/>
  <c r="N152" i="78"/>
  <c r="K152" i="78"/>
  <c r="I152" i="78"/>
  <c r="H152" i="78"/>
  <c r="P151" i="78"/>
  <c r="M151" i="78"/>
  <c r="J151" i="78"/>
  <c r="P150" i="78"/>
  <c r="M150" i="78"/>
  <c r="J150" i="78"/>
  <c r="O148" i="78"/>
  <c r="N148" i="78"/>
  <c r="L148" i="78"/>
  <c r="K148" i="78"/>
  <c r="I148" i="78"/>
  <c r="H148" i="78"/>
  <c r="P147" i="78"/>
  <c r="M147" i="78"/>
  <c r="J147" i="78"/>
  <c r="P146" i="78"/>
  <c r="P148" i="78" s="1"/>
  <c r="M146" i="78"/>
  <c r="M148" i="78" s="1"/>
  <c r="J146" i="78"/>
  <c r="J148" i="78" s="1"/>
  <c r="O143" i="78"/>
  <c r="N143" i="78"/>
  <c r="L143" i="78"/>
  <c r="K143" i="78"/>
  <c r="I143" i="78"/>
  <c r="H143" i="78"/>
  <c r="P142" i="78"/>
  <c r="M142" i="78"/>
  <c r="J142" i="78"/>
  <c r="P141" i="78"/>
  <c r="M141" i="78"/>
  <c r="J141" i="78"/>
  <c r="J140" i="78"/>
  <c r="J139" i="78"/>
  <c r="P138" i="78"/>
  <c r="M138" i="78"/>
  <c r="J138" i="78"/>
  <c r="P137" i="78"/>
  <c r="M137" i="78"/>
  <c r="J137" i="78"/>
  <c r="J136" i="78"/>
  <c r="P135" i="78"/>
  <c r="P143" i="78" s="1"/>
  <c r="M135" i="78"/>
  <c r="J135" i="78"/>
  <c r="O134" i="78"/>
  <c r="O144" i="78" s="1"/>
  <c r="N134" i="78"/>
  <c r="N144" i="78" s="1"/>
  <c r="L134" i="78"/>
  <c r="L144" i="78" s="1"/>
  <c r="K134" i="78"/>
  <c r="K144" i="78" s="1"/>
  <c r="I134" i="78"/>
  <c r="H134" i="78"/>
  <c r="P133" i="78"/>
  <c r="M133" i="78"/>
  <c r="J133" i="78"/>
  <c r="P132" i="78"/>
  <c r="M132" i="78"/>
  <c r="J132" i="78"/>
  <c r="J131" i="78"/>
  <c r="P130" i="78"/>
  <c r="M130" i="78"/>
  <c r="M134" i="78" s="1"/>
  <c r="J130" i="78"/>
  <c r="N127" i="78"/>
  <c r="K127" i="78"/>
  <c r="H127" i="78"/>
  <c r="K123" i="78"/>
  <c r="N122" i="78"/>
  <c r="K122" i="78"/>
  <c r="H122" i="78"/>
  <c r="N117" i="78"/>
  <c r="K117" i="78"/>
  <c r="H117" i="78"/>
  <c r="O111" i="78"/>
  <c r="N111" i="78"/>
  <c r="L111" i="78"/>
  <c r="K111" i="78"/>
  <c r="I111" i="78"/>
  <c r="H111" i="78"/>
  <c r="P110" i="78"/>
  <c r="P111" i="78" s="1"/>
  <c r="M110" i="78"/>
  <c r="M111" i="78" s="1"/>
  <c r="J110" i="78"/>
  <c r="J111" i="78" s="1"/>
  <c r="O108" i="78"/>
  <c r="N108" i="78"/>
  <c r="L108" i="78"/>
  <c r="K108" i="78"/>
  <c r="I108" i="78"/>
  <c r="H108" i="78"/>
  <c r="P107" i="78"/>
  <c r="M107" i="78"/>
  <c r="J107" i="78"/>
  <c r="J106" i="78"/>
  <c r="P105" i="78"/>
  <c r="M105" i="78"/>
  <c r="J105" i="78"/>
  <c r="P104" i="78"/>
  <c r="M104" i="78"/>
  <c r="J104" i="78"/>
  <c r="P103" i="78"/>
  <c r="M103" i="78"/>
  <c r="J103" i="78"/>
  <c r="P102" i="78"/>
  <c r="M102" i="78"/>
  <c r="J102" i="78"/>
  <c r="P101" i="78"/>
  <c r="M101" i="78"/>
  <c r="J101" i="78"/>
  <c r="P100" i="78"/>
  <c r="M100" i="78"/>
  <c r="J100" i="78"/>
  <c r="P99" i="78"/>
  <c r="M99" i="78"/>
  <c r="J99" i="78"/>
  <c r="P98" i="78"/>
  <c r="M98" i="78"/>
  <c r="J98" i="78"/>
  <c r="P97" i="78"/>
  <c r="M97" i="78"/>
  <c r="J97" i="78"/>
  <c r="P96" i="78"/>
  <c r="M96" i="78"/>
  <c r="J96" i="78"/>
  <c r="P95" i="78"/>
  <c r="M95" i="78"/>
  <c r="J95" i="78"/>
  <c r="P94" i="78"/>
  <c r="M94" i="78"/>
  <c r="J94" i="78"/>
  <c r="P93" i="78"/>
  <c r="M93" i="78"/>
  <c r="J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M81" i="78"/>
  <c r="J81" i="78"/>
  <c r="P80" i="78"/>
  <c r="M80" i="78"/>
  <c r="J80" i="78"/>
  <c r="P79" i="78"/>
  <c r="M79" i="78"/>
  <c r="J79" i="78"/>
  <c r="P78" i="78"/>
  <c r="M78" i="78"/>
  <c r="J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O67" i="78"/>
  <c r="O189" i="78" s="1"/>
  <c r="N67" i="78"/>
  <c r="L67" i="78"/>
  <c r="L189" i="78" s="1"/>
  <c r="K67" i="78"/>
  <c r="K189" i="78" s="1"/>
  <c r="I67" i="78"/>
  <c r="H67" i="78"/>
  <c r="P66" i="78"/>
  <c r="M66" i="78"/>
  <c r="J66" i="78"/>
  <c r="P65" i="78"/>
  <c r="M65" i="78"/>
  <c r="J65" i="78"/>
  <c r="P64" i="78"/>
  <c r="M64" i="78"/>
  <c r="J64" i="78"/>
  <c r="P63" i="78"/>
  <c r="M63" i="78"/>
  <c r="J63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J40" i="78"/>
  <c r="P39" i="78"/>
  <c r="M39" i="78"/>
  <c r="J39" i="78"/>
  <c r="P38" i="78"/>
  <c r="M38" i="78"/>
  <c r="J38" i="78"/>
  <c r="P37" i="78"/>
  <c r="M37" i="78"/>
  <c r="J37" i="78"/>
  <c r="B35" i="78"/>
  <c r="C35" i="78" s="1"/>
  <c r="D35" i="78" s="1"/>
  <c r="E35" i="78" s="1"/>
  <c r="F35" i="78" s="1"/>
  <c r="G35" i="78" s="1"/>
  <c r="N34" i="78"/>
  <c r="K34" i="78"/>
  <c r="P26" i="78"/>
  <c r="J24" i="78"/>
  <c r="O188" i="77"/>
  <c r="N188" i="77"/>
  <c r="L188" i="77"/>
  <c r="K188" i="77"/>
  <c r="I188" i="77"/>
  <c r="H188" i="77"/>
  <c r="P187" i="77"/>
  <c r="M187" i="77"/>
  <c r="J187" i="77"/>
  <c r="P186" i="77"/>
  <c r="M186" i="77"/>
  <c r="J186" i="77"/>
  <c r="P185" i="77"/>
  <c r="M185" i="77"/>
  <c r="J185" i="77"/>
  <c r="P184" i="77"/>
  <c r="P188" i="77" s="1"/>
  <c r="M184" i="77"/>
  <c r="J184" i="77"/>
  <c r="O182" i="77"/>
  <c r="N182" i="77"/>
  <c r="L182" i="77"/>
  <c r="K182" i="77"/>
  <c r="I182" i="77"/>
  <c r="H182" i="77"/>
  <c r="J181" i="77"/>
  <c r="P180" i="77"/>
  <c r="M180" i="77"/>
  <c r="J180" i="77"/>
  <c r="P179" i="77"/>
  <c r="M179" i="77"/>
  <c r="J179" i="77"/>
  <c r="J178" i="77"/>
  <c r="P177" i="77"/>
  <c r="M177" i="77"/>
  <c r="J177" i="77"/>
  <c r="P176" i="77"/>
  <c r="P182" i="77" s="1"/>
  <c r="M176" i="77"/>
  <c r="M182" i="77" s="1"/>
  <c r="J176" i="77"/>
  <c r="O174" i="77"/>
  <c r="N174" i="77"/>
  <c r="L174" i="77"/>
  <c r="K174" i="77"/>
  <c r="I174" i="77"/>
  <c r="H174" i="77"/>
  <c r="P173" i="77"/>
  <c r="M173" i="77"/>
  <c r="J173" i="77"/>
  <c r="P172" i="77"/>
  <c r="M172" i="77"/>
  <c r="J172" i="77"/>
  <c r="P171" i="77"/>
  <c r="M171" i="77"/>
  <c r="J171" i="77"/>
  <c r="P170" i="77"/>
  <c r="M170" i="77"/>
  <c r="M174" i="77" s="1"/>
  <c r="J170" i="77"/>
  <c r="O168" i="77"/>
  <c r="N168" i="77"/>
  <c r="L168" i="77"/>
  <c r="K168" i="77"/>
  <c r="I168" i="77"/>
  <c r="H168" i="77"/>
  <c r="P167" i="77"/>
  <c r="P168" i="77" s="1"/>
  <c r="M167" i="77"/>
  <c r="M168" i="77" s="1"/>
  <c r="J167" i="77"/>
  <c r="J168" i="77" s="1"/>
  <c r="O165" i="77"/>
  <c r="N165" i="77"/>
  <c r="L165" i="77"/>
  <c r="K165" i="77"/>
  <c r="I165" i="77"/>
  <c r="H165" i="77"/>
  <c r="P164" i="77"/>
  <c r="M164" i="77"/>
  <c r="J164" i="77"/>
  <c r="P163" i="77"/>
  <c r="M163" i="77"/>
  <c r="J163" i="77"/>
  <c r="P162" i="77"/>
  <c r="M162" i="77"/>
  <c r="J162" i="77"/>
  <c r="P161" i="77"/>
  <c r="P165" i="77" s="1"/>
  <c r="M161" i="77"/>
  <c r="M165" i="77" s="1"/>
  <c r="J161" i="77"/>
  <c r="O159" i="77"/>
  <c r="N159" i="77"/>
  <c r="L159" i="77"/>
  <c r="K159" i="77"/>
  <c r="I159" i="77"/>
  <c r="H159" i="77"/>
  <c r="P158" i="77"/>
  <c r="P159" i="77" s="1"/>
  <c r="M158" i="77"/>
  <c r="M159" i="77" s="1"/>
  <c r="J158" i="77"/>
  <c r="J159" i="77" s="1"/>
  <c r="O156" i="77"/>
  <c r="N156" i="77"/>
  <c r="L156" i="77"/>
  <c r="K156" i="77"/>
  <c r="I156" i="77"/>
  <c r="H156" i="77"/>
  <c r="P155" i="77"/>
  <c r="M155" i="77"/>
  <c r="J155" i="77"/>
  <c r="P154" i="77"/>
  <c r="P156" i="77" s="1"/>
  <c r="M154" i="77"/>
  <c r="M156" i="77" s="1"/>
  <c r="J154" i="77"/>
  <c r="J156" i="77" s="1"/>
  <c r="N152" i="77"/>
  <c r="K152" i="77"/>
  <c r="I152" i="77"/>
  <c r="J152" i="77" s="1"/>
  <c r="H152" i="77"/>
  <c r="P151" i="77"/>
  <c r="M151" i="77"/>
  <c r="J151" i="77"/>
  <c r="P150" i="77"/>
  <c r="M150" i="77"/>
  <c r="J150" i="77"/>
  <c r="O148" i="77"/>
  <c r="N148" i="77"/>
  <c r="L148" i="77"/>
  <c r="K148" i="77"/>
  <c r="I148" i="77"/>
  <c r="H148" i="77"/>
  <c r="P147" i="77"/>
  <c r="M147" i="77"/>
  <c r="J147" i="77"/>
  <c r="P146" i="77"/>
  <c r="P148" i="77" s="1"/>
  <c r="M146" i="77"/>
  <c r="M148" i="77" s="1"/>
  <c r="J146" i="77"/>
  <c r="J148" i="77" s="1"/>
  <c r="O143" i="77"/>
  <c r="N143" i="77"/>
  <c r="L143" i="77"/>
  <c r="K143" i="77"/>
  <c r="H143" i="77"/>
  <c r="P142" i="77"/>
  <c r="M142" i="77"/>
  <c r="J142" i="77"/>
  <c r="P141" i="77"/>
  <c r="M141" i="77"/>
  <c r="J141" i="77"/>
  <c r="J140" i="77"/>
  <c r="J139" i="77"/>
  <c r="P138" i="77"/>
  <c r="M138" i="77"/>
  <c r="J138" i="77"/>
  <c r="P137" i="77"/>
  <c r="M137" i="77"/>
  <c r="J137" i="77"/>
  <c r="J136" i="77"/>
  <c r="P135" i="77"/>
  <c r="P143" i="77" s="1"/>
  <c r="M135" i="77"/>
  <c r="M143" i="77" s="1"/>
  <c r="I143" i="77"/>
  <c r="O134" i="77"/>
  <c r="O144" i="77" s="1"/>
  <c r="N134" i="77"/>
  <c r="N144" i="77" s="1"/>
  <c r="L134" i="77"/>
  <c r="L144" i="77" s="1"/>
  <c r="K134" i="77"/>
  <c r="K144" i="77" s="1"/>
  <c r="I134" i="77"/>
  <c r="H134" i="77"/>
  <c r="P133" i="77"/>
  <c r="M133" i="77"/>
  <c r="J133" i="77"/>
  <c r="P132" i="77"/>
  <c r="M132" i="77"/>
  <c r="J132" i="77"/>
  <c r="J131" i="77"/>
  <c r="P130" i="77"/>
  <c r="P134" i="77" s="1"/>
  <c r="P144" i="77" s="1"/>
  <c r="M130" i="77"/>
  <c r="M134" i="77" s="1"/>
  <c r="M144" i="77" s="1"/>
  <c r="J130" i="77"/>
  <c r="J134" i="77" s="1"/>
  <c r="N127" i="77"/>
  <c r="K127" i="77"/>
  <c r="H127" i="77"/>
  <c r="N122" i="77"/>
  <c r="K122" i="77"/>
  <c r="H122" i="77"/>
  <c r="N117" i="77"/>
  <c r="N123" i="77" s="1"/>
  <c r="K117" i="77"/>
  <c r="K123" i="77" s="1"/>
  <c r="H117" i="77"/>
  <c r="H123" i="77" s="1"/>
  <c r="O111" i="77"/>
  <c r="N111" i="77"/>
  <c r="L111" i="77"/>
  <c r="K111" i="77"/>
  <c r="I111" i="77"/>
  <c r="H111" i="77"/>
  <c r="P110" i="77"/>
  <c r="P111" i="77" s="1"/>
  <c r="M110" i="77"/>
  <c r="M111" i="77" s="1"/>
  <c r="J110" i="77"/>
  <c r="J111" i="77" s="1"/>
  <c r="O108" i="77"/>
  <c r="N108" i="77"/>
  <c r="L108" i="77"/>
  <c r="K108" i="77"/>
  <c r="I108" i="77"/>
  <c r="H108" i="77"/>
  <c r="P107" i="77"/>
  <c r="M107" i="77"/>
  <c r="J107" i="77"/>
  <c r="J106" i="77"/>
  <c r="P105" i="77"/>
  <c r="M105" i="77"/>
  <c r="J105" i="77"/>
  <c r="P104" i="77"/>
  <c r="M104" i="77"/>
  <c r="J104" i="77"/>
  <c r="P103" i="77"/>
  <c r="M103" i="77"/>
  <c r="J103" i="77"/>
  <c r="P102" i="77"/>
  <c r="M102" i="77"/>
  <c r="J102" i="77"/>
  <c r="P101" i="77"/>
  <c r="M101" i="77"/>
  <c r="J101" i="77"/>
  <c r="P100" i="77"/>
  <c r="M100" i="77"/>
  <c r="J100" i="77"/>
  <c r="P99" i="77"/>
  <c r="M99" i="77"/>
  <c r="J99" i="77"/>
  <c r="P98" i="77"/>
  <c r="M98" i="77"/>
  <c r="J98" i="77"/>
  <c r="P97" i="77"/>
  <c r="M97" i="77"/>
  <c r="J97" i="77"/>
  <c r="P96" i="77"/>
  <c r="M96" i="77"/>
  <c r="J96" i="77"/>
  <c r="P95" i="77"/>
  <c r="M95" i="77"/>
  <c r="J95" i="77"/>
  <c r="P94" i="77"/>
  <c r="M94" i="77"/>
  <c r="J94" i="77"/>
  <c r="P93" i="77"/>
  <c r="M93" i="77"/>
  <c r="J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M81" i="77"/>
  <c r="J81" i="77"/>
  <c r="P80" i="77"/>
  <c r="M80" i="77"/>
  <c r="J80" i="77"/>
  <c r="P79" i="77"/>
  <c r="M79" i="77"/>
  <c r="J79" i="77"/>
  <c r="P78" i="77"/>
  <c r="M78" i="77"/>
  <c r="J78" i="77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J108" i="77" s="1"/>
  <c r="P69" i="77"/>
  <c r="P108" i="77" s="1"/>
  <c r="M69" i="77"/>
  <c r="M108" i="77" s="1"/>
  <c r="J69" i="77"/>
  <c r="O67" i="77"/>
  <c r="O189" i="77" s="1"/>
  <c r="N67" i="77"/>
  <c r="N189" i="77" s="1"/>
  <c r="L67" i="77"/>
  <c r="K67" i="77"/>
  <c r="I67" i="77"/>
  <c r="H67" i="77"/>
  <c r="P66" i="77"/>
  <c r="M66" i="77"/>
  <c r="J66" i="77"/>
  <c r="P65" i="77"/>
  <c r="M65" i="77"/>
  <c r="J65" i="77"/>
  <c r="P64" i="77"/>
  <c r="M64" i="77"/>
  <c r="J64" i="77"/>
  <c r="P63" i="77"/>
  <c r="M63" i="77"/>
  <c r="J63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J40" i="77"/>
  <c r="P39" i="77"/>
  <c r="M39" i="77"/>
  <c r="J39" i="77"/>
  <c r="P38" i="77"/>
  <c r="M38" i="77"/>
  <c r="J38" i="77"/>
  <c r="P37" i="77"/>
  <c r="P67" i="77" s="1"/>
  <c r="M37" i="77"/>
  <c r="J37" i="77"/>
  <c r="B35" i="77"/>
  <c r="C35" i="77" s="1"/>
  <c r="D35" i="77" s="1"/>
  <c r="E35" i="77" s="1"/>
  <c r="F35" i="77" s="1"/>
  <c r="G35" i="77" s="1"/>
  <c r="N34" i="77"/>
  <c r="K34" i="77"/>
  <c r="P26" i="77"/>
  <c r="J24" i="77"/>
  <c r="I136" i="76"/>
  <c r="I135" i="76"/>
  <c r="J135" i="76" s="1"/>
  <c r="O188" i="76"/>
  <c r="N188" i="76"/>
  <c r="L188" i="76"/>
  <c r="K188" i="76"/>
  <c r="I188" i="76"/>
  <c r="H188" i="76"/>
  <c r="P187" i="76"/>
  <c r="M187" i="76"/>
  <c r="J187" i="76"/>
  <c r="P186" i="76"/>
  <c r="M186" i="76"/>
  <c r="J186" i="76"/>
  <c r="P185" i="76"/>
  <c r="M185" i="76"/>
  <c r="J185" i="76"/>
  <c r="P184" i="76"/>
  <c r="M184" i="76"/>
  <c r="J184" i="76"/>
  <c r="J188" i="76" s="1"/>
  <c r="O182" i="76"/>
  <c r="N182" i="76"/>
  <c r="L182" i="76"/>
  <c r="K182" i="76"/>
  <c r="I182" i="76"/>
  <c r="H182" i="76"/>
  <c r="J181" i="76"/>
  <c r="P180" i="76"/>
  <c r="M180" i="76"/>
  <c r="J180" i="76"/>
  <c r="P179" i="76"/>
  <c r="M179" i="76"/>
  <c r="J179" i="76"/>
  <c r="J178" i="76"/>
  <c r="P177" i="76"/>
  <c r="M177" i="76"/>
  <c r="J177" i="76"/>
  <c r="P176" i="76"/>
  <c r="M176" i="76"/>
  <c r="J176" i="76"/>
  <c r="J182" i="76" s="1"/>
  <c r="O174" i="76"/>
  <c r="N174" i="76"/>
  <c r="L174" i="76"/>
  <c r="K174" i="76"/>
  <c r="I174" i="76"/>
  <c r="H174" i="76"/>
  <c r="P173" i="76"/>
  <c r="M173" i="76"/>
  <c r="J173" i="76"/>
  <c r="P172" i="76"/>
  <c r="M172" i="76"/>
  <c r="J172" i="76"/>
  <c r="P171" i="76"/>
  <c r="M171" i="76"/>
  <c r="J171" i="76"/>
  <c r="P170" i="76"/>
  <c r="P174" i="76" s="1"/>
  <c r="M170" i="76"/>
  <c r="J170" i="76"/>
  <c r="O168" i="76"/>
  <c r="N168" i="76"/>
  <c r="L168" i="76"/>
  <c r="K168" i="76"/>
  <c r="I168" i="76"/>
  <c r="H168" i="76"/>
  <c r="P167" i="76"/>
  <c r="P168" i="76" s="1"/>
  <c r="M167" i="76"/>
  <c r="M168" i="76" s="1"/>
  <c r="J167" i="76"/>
  <c r="J168" i="76" s="1"/>
  <c r="O165" i="76"/>
  <c r="N165" i="76"/>
  <c r="L165" i="76"/>
  <c r="K165" i="76"/>
  <c r="I165" i="76"/>
  <c r="H165" i="76"/>
  <c r="P164" i="76"/>
  <c r="M164" i="76"/>
  <c r="J164" i="76"/>
  <c r="P163" i="76"/>
  <c r="M163" i="76"/>
  <c r="J163" i="76"/>
  <c r="P162" i="76"/>
  <c r="M162" i="76"/>
  <c r="J162" i="76"/>
  <c r="P161" i="76"/>
  <c r="M161" i="76"/>
  <c r="M165" i="76" s="1"/>
  <c r="J161" i="76"/>
  <c r="O159" i="76"/>
  <c r="N159" i="76"/>
  <c r="L159" i="76"/>
  <c r="K159" i="76"/>
  <c r="I159" i="76"/>
  <c r="H159" i="76"/>
  <c r="P158" i="76"/>
  <c r="P159" i="76" s="1"/>
  <c r="M158" i="76"/>
  <c r="M159" i="76" s="1"/>
  <c r="J158" i="76"/>
  <c r="J159" i="76" s="1"/>
  <c r="O156" i="76"/>
  <c r="N156" i="76"/>
  <c r="L156" i="76"/>
  <c r="K156" i="76"/>
  <c r="I156" i="76"/>
  <c r="H156" i="76"/>
  <c r="P155" i="76"/>
  <c r="M155" i="76"/>
  <c r="J155" i="76"/>
  <c r="P154" i="76"/>
  <c r="P156" i="76" s="1"/>
  <c r="M154" i="76"/>
  <c r="M156" i="76" s="1"/>
  <c r="J154" i="76"/>
  <c r="J156" i="76" s="1"/>
  <c r="N152" i="76"/>
  <c r="K152" i="76"/>
  <c r="I152" i="76"/>
  <c r="H152" i="76"/>
  <c r="P151" i="76"/>
  <c r="M151" i="76"/>
  <c r="J151" i="76"/>
  <c r="P150" i="76"/>
  <c r="M150" i="76"/>
  <c r="J150" i="76"/>
  <c r="O148" i="76"/>
  <c r="N148" i="76"/>
  <c r="L148" i="76"/>
  <c r="K148" i="76"/>
  <c r="I148" i="76"/>
  <c r="H148" i="76"/>
  <c r="P147" i="76"/>
  <c r="M147" i="76"/>
  <c r="J147" i="76"/>
  <c r="P146" i="76"/>
  <c r="P148" i="76" s="1"/>
  <c r="M146" i="76"/>
  <c r="J146" i="76"/>
  <c r="J148" i="76" s="1"/>
  <c r="O143" i="76"/>
  <c r="N143" i="76"/>
  <c r="L143" i="76"/>
  <c r="K143" i="76"/>
  <c r="I143" i="76"/>
  <c r="H143" i="76"/>
  <c r="P142" i="76"/>
  <c r="M142" i="76"/>
  <c r="J142" i="76"/>
  <c r="P141" i="76"/>
  <c r="M141" i="76"/>
  <c r="J141" i="76"/>
  <c r="J140" i="76"/>
  <c r="J139" i="76"/>
  <c r="P138" i="76"/>
  <c r="M138" i="76"/>
  <c r="J138" i="76"/>
  <c r="P137" i="76"/>
  <c r="M137" i="76"/>
  <c r="J137" i="76"/>
  <c r="J136" i="76"/>
  <c r="P135" i="76"/>
  <c r="P143" i="76" s="1"/>
  <c r="M135" i="76"/>
  <c r="O134" i="76"/>
  <c r="O144" i="76" s="1"/>
  <c r="N134" i="76"/>
  <c r="N144" i="76" s="1"/>
  <c r="L134" i="76"/>
  <c r="L144" i="76" s="1"/>
  <c r="K134" i="76"/>
  <c r="I134" i="76"/>
  <c r="I144" i="76" s="1"/>
  <c r="H134" i="76"/>
  <c r="H144" i="76" s="1"/>
  <c r="P133" i="76"/>
  <c r="M133" i="76"/>
  <c r="J133" i="76"/>
  <c r="P132" i="76"/>
  <c r="M132" i="76"/>
  <c r="J132" i="76"/>
  <c r="J131" i="76"/>
  <c r="P130" i="76"/>
  <c r="P134" i="76" s="1"/>
  <c r="P144" i="76" s="1"/>
  <c r="M130" i="76"/>
  <c r="M134" i="76" s="1"/>
  <c r="J130" i="76"/>
  <c r="N127" i="76"/>
  <c r="K127" i="76"/>
  <c r="H127" i="76"/>
  <c r="N122" i="76"/>
  <c r="K122" i="76"/>
  <c r="H122" i="76"/>
  <c r="N117" i="76"/>
  <c r="N123" i="76" s="1"/>
  <c r="K117" i="76"/>
  <c r="H117" i="76"/>
  <c r="O111" i="76"/>
  <c r="N111" i="76"/>
  <c r="L111" i="76"/>
  <c r="K111" i="76"/>
  <c r="I111" i="76"/>
  <c r="H111" i="76"/>
  <c r="P110" i="76"/>
  <c r="P111" i="76" s="1"/>
  <c r="M110" i="76"/>
  <c r="M111" i="76" s="1"/>
  <c r="J110" i="76"/>
  <c r="J111" i="76" s="1"/>
  <c r="O108" i="76"/>
  <c r="N108" i="76"/>
  <c r="L108" i="76"/>
  <c r="K108" i="76"/>
  <c r="I108" i="76"/>
  <c r="H108" i="76"/>
  <c r="P107" i="76"/>
  <c r="M107" i="76"/>
  <c r="J107" i="76"/>
  <c r="J106" i="76"/>
  <c r="P105" i="76"/>
  <c r="M105" i="76"/>
  <c r="J105" i="76"/>
  <c r="P104" i="76"/>
  <c r="M104" i="76"/>
  <c r="J104" i="76"/>
  <c r="P103" i="76"/>
  <c r="M103" i="76"/>
  <c r="J103" i="76"/>
  <c r="P102" i="76"/>
  <c r="M102" i="76"/>
  <c r="J102" i="76"/>
  <c r="P101" i="76"/>
  <c r="M101" i="76"/>
  <c r="J101" i="76"/>
  <c r="P100" i="76"/>
  <c r="M100" i="76"/>
  <c r="J100" i="76"/>
  <c r="P99" i="76"/>
  <c r="M99" i="76"/>
  <c r="J99" i="76"/>
  <c r="P98" i="76"/>
  <c r="M98" i="76"/>
  <c r="J98" i="76"/>
  <c r="P97" i="76"/>
  <c r="M97" i="76"/>
  <c r="J97" i="76"/>
  <c r="P96" i="76"/>
  <c r="M96" i="76"/>
  <c r="J96" i="76"/>
  <c r="P95" i="76"/>
  <c r="M95" i="76"/>
  <c r="J95" i="76"/>
  <c r="P94" i="76"/>
  <c r="M94" i="76"/>
  <c r="J94" i="76"/>
  <c r="P93" i="76"/>
  <c r="M93" i="76"/>
  <c r="J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P79" i="76"/>
  <c r="M79" i="76"/>
  <c r="J79" i="76"/>
  <c r="P78" i="76"/>
  <c r="M78" i="76"/>
  <c r="J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O67" i="76"/>
  <c r="N67" i="76"/>
  <c r="L67" i="76"/>
  <c r="K67" i="76"/>
  <c r="I67" i="76"/>
  <c r="H67" i="76"/>
  <c r="P66" i="76"/>
  <c r="M66" i="76"/>
  <c r="J66" i="76"/>
  <c r="P65" i="76"/>
  <c r="M65" i="76"/>
  <c r="J65" i="76"/>
  <c r="P64" i="76"/>
  <c r="M64" i="76"/>
  <c r="J64" i="76"/>
  <c r="P63" i="76"/>
  <c r="M63" i="76"/>
  <c r="J63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6" i="76"/>
  <c r="J24" i="76"/>
  <c r="O188" i="75"/>
  <c r="N188" i="75"/>
  <c r="L188" i="75"/>
  <c r="K188" i="75"/>
  <c r="I188" i="75"/>
  <c r="H188" i="75"/>
  <c r="P187" i="75"/>
  <c r="M187" i="75"/>
  <c r="J187" i="75"/>
  <c r="P186" i="75"/>
  <c r="M186" i="75"/>
  <c r="J186" i="75"/>
  <c r="P185" i="75"/>
  <c r="M185" i="75"/>
  <c r="J185" i="75"/>
  <c r="P184" i="75"/>
  <c r="M184" i="75"/>
  <c r="J184" i="75"/>
  <c r="O182" i="75"/>
  <c r="N182" i="75"/>
  <c r="L182" i="75"/>
  <c r="K182" i="75"/>
  <c r="I182" i="75"/>
  <c r="H182" i="75"/>
  <c r="J181" i="75"/>
  <c r="P180" i="75"/>
  <c r="M180" i="75"/>
  <c r="J180" i="75"/>
  <c r="P179" i="75"/>
  <c r="M179" i="75"/>
  <c r="J179" i="75"/>
  <c r="J178" i="75"/>
  <c r="P177" i="75"/>
  <c r="M177" i="75"/>
  <c r="J177" i="75"/>
  <c r="P176" i="75"/>
  <c r="P182" i="75" s="1"/>
  <c r="M176" i="75"/>
  <c r="J176" i="75"/>
  <c r="O174" i="75"/>
  <c r="N174" i="75"/>
  <c r="L174" i="75"/>
  <c r="K174" i="75"/>
  <c r="I174" i="75"/>
  <c r="H174" i="75"/>
  <c r="P173" i="75"/>
  <c r="M173" i="75"/>
  <c r="J173" i="75"/>
  <c r="P172" i="75"/>
  <c r="M172" i="75"/>
  <c r="J172" i="75"/>
  <c r="P171" i="75"/>
  <c r="M171" i="75"/>
  <c r="J171" i="75"/>
  <c r="P170" i="75"/>
  <c r="M170" i="75"/>
  <c r="M174" i="75" s="1"/>
  <c r="J170" i="75"/>
  <c r="O168" i="75"/>
  <c r="N168" i="75"/>
  <c r="L168" i="75"/>
  <c r="K168" i="75"/>
  <c r="I168" i="75"/>
  <c r="H168" i="75"/>
  <c r="P167" i="75"/>
  <c r="P168" i="75" s="1"/>
  <c r="M167" i="75"/>
  <c r="M168" i="75" s="1"/>
  <c r="J167" i="75"/>
  <c r="J168" i="75" s="1"/>
  <c r="O165" i="75"/>
  <c r="N165" i="75"/>
  <c r="L165" i="75"/>
  <c r="K165" i="75"/>
  <c r="I165" i="75"/>
  <c r="H165" i="75"/>
  <c r="P164" i="75"/>
  <c r="M164" i="75"/>
  <c r="J164" i="75"/>
  <c r="P163" i="75"/>
  <c r="M163" i="75"/>
  <c r="J163" i="75"/>
  <c r="P162" i="75"/>
  <c r="M162" i="75"/>
  <c r="J162" i="75"/>
  <c r="P161" i="75"/>
  <c r="M161" i="75"/>
  <c r="J161" i="75"/>
  <c r="O159" i="75"/>
  <c r="N159" i="75"/>
  <c r="L159" i="75"/>
  <c r="K159" i="75"/>
  <c r="I159" i="75"/>
  <c r="H159" i="75"/>
  <c r="P158" i="75"/>
  <c r="P159" i="75" s="1"/>
  <c r="M158" i="75"/>
  <c r="M159" i="75" s="1"/>
  <c r="J158" i="75"/>
  <c r="J159" i="75" s="1"/>
  <c r="O156" i="75"/>
  <c r="N156" i="75"/>
  <c r="L156" i="75"/>
  <c r="K156" i="75"/>
  <c r="I156" i="75"/>
  <c r="H156" i="75"/>
  <c r="P155" i="75"/>
  <c r="M155" i="75"/>
  <c r="J155" i="75"/>
  <c r="P154" i="75"/>
  <c r="M154" i="75"/>
  <c r="M156" i="75" s="1"/>
  <c r="J154" i="75"/>
  <c r="J156" i="75" s="1"/>
  <c r="N152" i="75"/>
  <c r="K152" i="75"/>
  <c r="I152" i="75"/>
  <c r="H152" i="75"/>
  <c r="P151" i="75"/>
  <c r="M151" i="75"/>
  <c r="J151" i="75"/>
  <c r="P150" i="75"/>
  <c r="M150" i="75"/>
  <c r="J150" i="75"/>
  <c r="O148" i="75"/>
  <c r="N148" i="75"/>
  <c r="L148" i="75"/>
  <c r="K148" i="75"/>
  <c r="I148" i="75"/>
  <c r="H148" i="75"/>
  <c r="P147" i="75"/>
  <c r="M147" i="75"/>
  <c r="J147" i="75"/>
  <c r="P146" i="75"/>
  <c r="P148" i="75" s="1"/>
  <c r="M146" i="75"/>
  <c r="M148" i="75" s="1"/>
  <c r="J146" i="75"/>
  <c r="O143" i="75"/>
  <c r="N143" i="75"/>
  <c r="L143" i="75"/>
  <c r="K143" i="75"/>
  <c r="I143" i="75"/>
  <c r="H143" i="75"/>
  <c r="P142" i="75"/>
  <c r="M142" i="75"/>
  <c r="J142" i="75"/>
  <c r="P141" i="75"/>
  <c r="M141" i="75"/>
  <c r="J141" i="75"/>
  <c r="J140" i="75"/>
  <c r="J139" i="75"/>
  <c r="P138" i="75"/>
  <c r="M138" i="75"/>
  <c r="J138" i="75"/>
  <c r="P137" i="75"/>
  <c r="M137" i="75"/>
  <c r="J137" i="75"/>
  <c r="J136" i="75"/>
  <c r="P135" i="75"/>
  <c r="P143" i="75" s="1"/>
  <c r="M135" i="75"/>
  <c r="J135" i="75"/>
  <c r="O134" i="75"/>
  <c r="O144" i="75" s="1"/>
  <c r="N134" i="75"/>
  <c r="N144" i="75" s="1"/>
  <c r="L134" i="75"/>
  <c r="L144" i="75" s="1"/>
  <c r="K134" i="75"/>
  <c r="K144" i="75" s="1"/>
  <c r="I134" i="75"/>
  <c r="I144" i="75" s="1"/>
  <c r="H134" i="75"/>
  <c r="H144" i="75" s="1"/>
  <c r="P133" i="75"/>
  <c r="M133" i="75"/>
  <c r="J133" i="75"/>
  <c r="P132" i="75"/>
  <c r="M132" i="75"/>
  <c r="J132" i="75"/>
  <c r="J131" i="75"/>
  <c r="P130" i="75"/>
  <c r="M130" i="75"/>
  <c r="J130" i="75"/>
  <c r="N127" i="75"/>
  <c r="K127" i="75"/>
  <c r="H127" i="75"/>
  <c r="N122" i="75"/>
  <c r="K122" i="75"/>
  <c r="H122" i="75"/>
  <c r="N117" i="75"/>
  <c r="N123" i="75" s="1"/>
  <c r="K117" i="75"/>
  <c r="H117" i="75"/>
  <c r="H123" i="75" s="1"/>
  <c r="O111" i="75"/>
  <c r="N111" i="75"/>
  <c r="L111" i="75"/>
  <c r="K111" i="75"/>
  <c r="I111" i="75"/>
  <c r="H111" i="75"/>
  <c r="P110" i="75"/>
  <c r="P111" i="75" s="1"/>
  <c r="M110" i="75"/>
  <c r="M111" i="75" s="1"/>
  <c r="J110" i="75"/>
  <c r="J111" i="75" s="1"/>
  <c r="O108" i="75"/>
  <c r="N108" i="75"/>
  <c r="L108" i="75"/>
  <c r="K108" i="75"/>
  <c r="I108" i="75"/>
  <c r="H108" i="75"/>
  <c r="P107" i="75"/>
  <c r="M107" i="75"/>
  <c r="J107" i="75"/>
  <c r="J106" i="75"/>
  <c r="P105" i="75"/>
  <c r="M105" i="75"/>
  <c r="J105" i="75"/>
  <c r="P104" i="75"/>
  <c r="M104" i="75"/>
  <c r="J104" i="75"/>
  <c r="P103" i="75"/>
  <c r="M103" i="75"/>
  <c r="J103" i="75"/>
  <c r="P102" i="75"/>
  <c r="M102" i="75"/>
  <c r="J102" i="75"/>
  <c r="P101" i="75"/>
  <c r="M101" i="75"/>
  <c r="J101" i="75"/>
  <c r="P100" i="75"/>
  <c r="M100" i="75"/>
  <c r="J100" i="75"/>
  <c r="P99" i="75"/>
  <c r="M99" i="75"/>
  <c r="J99" i="75"/>
  <c r="P98" i="75"/>
  <c r="M98" i="75"/>
  <c r="J98" i="75"/>
  <c r="P97" i="75"/>
  <c r="M97" i="75"/>
  <c r="J97" i="75"/>
  <c r="P96" i="75"/>
  <c r="M96" i="75"/>
  <c r="J96" i="75"/>
  <c r="P95" i="75"/>
  <c r="M95" i="75"/>
  <c r="J95" i="75"/>
  <c r="P94" i="75"/>
  <c r="M94" i="75"/>
  <c r="J94" i="75"/>
  <c r="P93" i="75"/>
  <c r="M93" i="75"/>
  <c r="J93" i="75"/>
  <c r="P92" i="75"/>
  <c r="M92" i="75"/>
  <c r="J92" i="75"/>
  <c r="P91" i="75"/>
  <c r="M91" i="75"/>
  <c r="J91" i="75"/>
  <c r="P90" i="75"/>
  <c r="M90" i="75"/>
  <c r="J90" i="75"/>
  <c r="P89" i="75"/>
  <c r="M89" i="75"/>
  <c r="J89" i="75"/>
  <c r="P88" i="75"/>
  <c r="M88" i="75"/>
  <c r="J88" i="75"/>
  <c r="P87" i="75"/>
  <c r="M87" i="75"/>
  <c r="J87" i="75"/>
  <c r="J86" i="75"/>
  <c r="P85" i="75"/>
  <c r="M85" i="75"/>
  <c r="J85" i="75"/>
  <c r="P84" i="75"/>
  <c r="M84" i="75"/>
  <c r="J84" i="75"/>
  <c r="P83" i="75"/>
  <c r="M83" i="75"/>
  <c r="J83" i="75"/>
  <c r="P82" i="75"/>
  <c r="M82" i="75"/>
  <c r="J82" i="75"/>
  <c r="P81" i="75"/>
  <c r="M81" i="75"/>
  <c r="J81" i="75"/>
  <c r="P80" i="75"/>
  <c r="M80" i="75"/>
  <c r="J80" i="75"/>
  <c r="P79" i="75"/>
  <c r="M79" i="75"/>
  <c r="J79" i="75"/>
  <c r="P78" i="75"/>
  <c r="M78" i="75"/>
  <c r="J78" i="75"/>
  <c r="P77" i="75"/>
  <c r="M77" i="75"/>
  <c r="J77" i="75"/>
  <c r="P76" i="75"/>
  <c r="M76" i="75"/>
  <c r="J76" i="75"/>
  <c r="P75" i="75"/>
  <c r="M75" i="75"/>
  <c r="J75" i="75"/>
  <c r="P74" i="75"/>
  <c r="M74" i="75"/>
  <c r="J74" i="75"/>
  <c r="P73" i="75"/>
  <c r="M73" i="75"/>
  <c r="J73" i="75"/>
  <c r="P72" i="75"/>
  <c r="M72" i="75"/>
  <c r="J72" i="75"/>
  <c r="P71" i="75"/>
  <c r="M71" i="75"/>
  <c r="J71" i="75"/>
  <c r="P70" i="75"/>
  <c r="M70" i="75"/>
  <c r="J70" i="75"/>
  <c r="P69" i="75"/>
  <c r="M69" i="75"/>
  <c r="J69" i="75"/>
  <c r="O67" i="75"/>
  <c r="N67" i="75"/>
  <c r="L67" i="75"/>
  <c r="K67" i="75"/>
  <c r="I67" i="75"/>
  <c r="H67" i="75"/>
  <c r="P66" i="75"/>
  <c r="M66" i="75"/>
  <c r="J66" i="75"/>
  <c r="P65" i="75"/>
  <c r="M65" i="75"/>
  <c r="J65" i="75"/>
  <c r="P64" i="75"/>
  <c r="M64" i="75"/>
  <c r="J64" i="75"/>
  <c r="P63" i="75"/>
  <c r="M63" i="75"/>
  <c r="J63" i="75"/>
  <c r="J62" i="75"/>
  <c r="P61" i="75"/>
  <c r="M61" i="75"/>
  <c r="J61" i="75"/>
  <c r="P60" i="75"/>
  <c r="M60" i="75"/>
  <c r="J60" i="75"/>
  <c r="P59" i="75"/>
  <c r="M59" i="75"/>
  <c r="J59" i="75"/>
  <c r="P58" i="75"/>
  <c r="M58" i="75"/>
  <c r="J58" i="75"/>
  <c r="P57" i="75"/>
  <c r="M57" i="75"/>
  <c r="J57" i="75"/>
  <c r="P56" i="75"/>
  <c r="M56" i="75"/>
  <c r="J56" i="75"/>
  <c r="P55" i="75"/>
  <c r="M55" i="75"/>
  <c r="J55" i="75"/>
  <c r="P54" i="75"/>
  <c r="M54" i="75"/>
  <c r="J54" i="75"/>
  <c r="P53" i="75"/>
  <c r="M53" i="75"/>
  <c r="J53" i="75"/>
  <c r="P52" i="75"/>
  <c r="M52" i="75"/>
  <c r="J52" i="75"/>
  <c r="P51" i="75"/>
  <c r="M51" i="75"/>
  <c r="J51" i="75"/>
  <c r="P50" i="75"/>
  <c r="M50" i="75"/>
  <c r="J50" i="75"/>
  <c r="P49" i="75"/>
  <c r="M49" i="75"/>
  <c r="J49" i="75"/>
  <c r="P48" i="75"/>
  <c r="M48" i="75"/>
  <c r="J48" i="75"/>
  <c r="P47" i="75"/>
  <c r="M47" i="75"/>
  <c r="J47" i="75"/>
  <c r="P46" i="75"/>
  <c r="M46" i="75"/>
  <c r="J46" i="75"/>
  <c r="P45" i="75"/>
  <c r="M45" i="75"/>
  <c r="J45" i="75"/>
  <c r="P44" i="75"/>
  <c r="M44" i="75"/>
  <c r="J44" i="75"/>
  <c r="P43" i="75"/>
  <c r="M43" i="75"/>
  <c r="J43" i="75"/>
  <c r="P42" i="75"/>
  <c r="M42" i="75"/>
  <c r="J42" i="75"/>
  <c r="P41" i="75"/>
  <c r="M41" i="75"/>
  <c r="J41" i="75"/>
  <c r="J40" i="75"/>
  <c r="P39" i="75"/>
  <c r="M39" i="75"/>
  <c r="J39" i="75"/>
  <c r="P38" i="75"/>
  <c r="M38" i="75"/>
  <c r="J38" i="75"/>
  <c r="P37" i="75"/>
  <c r="M37" i="75"/>
  <c r="J37" i="75"/>
  <c r="B35" i="75"/>
  <c r="C35" i="75" s="1"/>
  <c r="D35" i="75" s="1"/>
  <c r="E35" i="75" s="1"/>
  <c r="F35" i="75" s="1"/>
  <c r="G35" i="75" s="1"/>
  <c r="N34" i="75"/>
  <c r="K34" i="75"/>
  <c r="P26" i="75"/>
  <c r="J24" i="75"/>
  <c r="O188" i="74"/>
  <c r="N188" i="74"/>
  <c r="L188" i="74"/>
  <c r="K188" i="74"/>
  <c r="I188" i="74"/>
  <c r="H188" i="74"/>
  <c r="P187" i="74"/>
  <c r="M187" i="74"/>
  <c r="J187" i="74"/>
  <c r="P186" i="74"/>
  <c r="M186" i="74"/>
  <c r="J186" i="74"/>
  <c r="P185" i="74"/>
  <c r="M185" i="74"/>
  <c r="J185" i="74"/>
  <c r="P184" i="74"/>
  <c r="M184" i="74"/>
  <c r="J184" i="74"/>
  <c r="O182" i="74"/>
  <c r="N182" i="74"/>
  <c r="L182" i="74"/>
  <c r="K182" i="74"/>
  <c r="I182" i="74"/>
  <c r="H182" i="74"/>
  <c r="J181" i="74"/>
  <c r="P180" i="74"/>
  <c r="M180" i="74"/>
  <c r="J180" i="74"/>
  <c r="P179" i="74"/>
  <c r="M179" i="74"/>
  <c r="J179" i="74"/>
  <c r="J178" i="74"/>
  <c r="P177" i="74"/>
  <c r="M177" i="74"/>
  <c r="J177" i="74"/>
  <c r="P176" i="74"/>
  <c r="P182" i="74" s="1"/>
  <c r="M176" i="74"/>
  <c r="J176" i="74"/>
  <c r="O174" i="74"/>
  <c r="N174" i="74"/>
  <c r="L174" i="74"/>
  <c r="K174" i="74"/>
  <c r="I174" i="74"/>
  <c r="H174" i="74"/>
  <c r="P173" i="74"/>
  <c r="M173" i="74"/>
  <c r="J173" i="74"/>
  <c r="P172" i="74"/>
  <c r="M172" i="74"/>
  <c r="J172" i="74"/>
  <c r="P171" i="74"/>
  <c r="M171" i="74"/>
  <c r="J171" i="74"/>
  <c r="P170" i="74"/>
  <c r="M170" i="74"/>
  <c r="M174" i="74" s="1"/>
  <c r="J170" i="74"/>
  <c r="O168" i="74"/>
  <c r="N168" i="74"/>
  <c r="L168" i="74"/>
  <c r="K168" i="74"/>
  <c r="I168" i="74"/>
  <c r="H168" i="74"/>
  <c r="P167" i="74"/>
  <c r="P168" i="74" s="1"/>
  <c r="M167" i="74"/>
  <c r="M168" i="74" s="1"/>
  <c r="J167" i="74"/>
  <c r="J168" i="74" s="1"/>
  <c r="O165" i="74"/>
  <c r="N165" i="74"/>
  <c r="L165" i="74"/>
  <c r="K165" i="74"/>
  <c r="I165" i="74"/>
  <c r="H165" i="74"/>
  <c r="P164" i="74"/>
  <c r="M164" i="74"/>
  <c r="J164" i="74"/>
  <c r="P163" i="74"/>
  <c r="M163" i="74"/>
  <c r="J163" i="74"/>
  <c r="P162" i="74"/>
  <c r="M162" i="74"/>
  <c r="J162" i="74"/>
  <c r="P161" i="74"/>
  <c r="M161" i="74"/>
  <c r="M165" i="74" s="1"/>
  <c r="J161" i="74"/>
  <c r="O159" i="74"/>
  <c r="N159" i="74"/>
  <c r="L159" i="74"/>
  <c r="K159" i="74"/>
  <c r="I159" i="74"/>
  <c r="H159" i="74"/>
  <c r="P158" i="74"/>
  <c r="P159" i="74" s="1"/>
  <c r="M158" i="74"/>
  <c r="M159" i="74" s="1"/>
  <c r="J158" i="74"/>
  <c r="J159" i="74" s="1"/>
  <c r="O156" i="74"/>
  <c r="N156" i="74"/>
  <c r="L156" i="74"/>
  <c r="K156" i="74"/>
  <c r="I156" i="74"/>
  <c r="H156" i="74"/>
  <c r="P155" i="74"/>
  <c r="M155" i="74"/>
  <c r="J155" i="74"/>
  <c r="P154" i="74"/>
  <c r="P156" i="74" s="1"/>
  <c r="M154" i="74"/>
  <c r="J154" i="74"/>
  <c r="J156" i="74" s="1"/>
  <c r="N152" i="74"/>
  <c r="K152" i="74"/>
  <c r="I152" i="74"/>
  <c r="H152" i="74"/>
  <c r="J152" i="74" s="1"/>
  <c r="P151" i="74"/>
  <c r="M151" i="74"/>
  <c r="J151" i="74"/>
  <c r="P150" i="74"/>
  <c r="M150" i="74"/>
  <c r="J150" i="74"/>
  <c r="O148" i="74"/>
  <c r="N148" i="74"/>
  <c r="L148" i="74"/>
  <c r="K148" i="74"/>
  <c r="I148" i="74"/>
  <c r="H148" i="74"/>
  <c r="P147" i="74"/>
  <c r="M147" i="74"/>
  <c r="J147" i="74"/>
  <c r="P146" i="74"/>
  <c r="P148" i="74" s="1"/>
  <c r="M146" i="74"/>
  <c r="M148" i="74" s="1"/>
  <c r="J146" i="74"/>
  <c r="O143" i="74"/>
  <c r="N143" i="74"/>
  <c r="L143" i="74"/>
  <c r="K143" i="74"/>
  <c r="I143" i="74"/>
  <c r="H143" i="74"/>
  <c r="P142" i="74"/>
  <c r="M142" i="74"/>
  <c r="J142" i="74"/>
  <c r="P141" i="74"/>
  <c r="M141" i="74"/>
  <c r="J141" i="74"/>
  <c r="J140" i="74"/>
  <c r="J139" i="74"/>
  <c r="P138" i="74"/>
  <c r="M138" i="74"/>
  <c r="J138" i="74"/>
  <c r="P137" i="74"/>
  <c r="M137" i="74"/>
  <c r="J137" i="74"/>
  <c r="J136" i="74"/>
  <c r="P135" i="74"/>
  <c r="P143" i="74" s="1"/>
  <c r="M135" i="74"/>
  <c r="M143" i="74" s="1"/>
  <c r="J135" i="74"/>
  <c r="O134" i="74"/>
  <c r="O144" i="74" s="1"/>
  <c r="N134" i="74"/>
  <c r="N144" i="74" s="1"/>
  <c r="L134" i="74"/>
  <c r="L144" i="74" s="1"/>
  <c r="K134" i="74"/>
  <c r="K144" i="74" s="1"/>
  <c r="I134" i="74"/>
  <c r="I144" i="74" s="1"/>
  <c r="H134" i="74"/>
  <c r="H144" i="74" s="1"/>
  <c r="P133" i="74"/>
  <c r="M133" i="74"/>
  <c r="J133" i="74"/>
  <c r="P132" i="74"/>
  <c r="M132" i="74"/>
  <c r="J132" i="74"/>
  <c r="J131" i="74"/>
  <c r="P130" i="74"/>
  <c r="P134" i="74" s="1"/>
  <c r="P144" i="74" s="1"/>
  <c r="M130" i="74"/>
  <c r="M134" i="74" s="1"/>
  <c r="M144" i="74" s="1"/>
  <c r="J130" i="74"/>
  <c r="N127" i="74"/>
  <c r="K127" i="74"/>
  <c r="H127" i="74"/>
  <c r="N122" i="74"/>
  <c r="K122" i="74"/>
  <c r="H122" i="74"/>
  <c r="N117" i="74"/>
  <c r="N123" i="74" s="1"/>
  <c r="K117" i="74"/>
  <c r="H117" i="74"/>
  <c r="O111" i="74"/>
  <c r="N111" i="74"/>
  <c r="L111" i="74"/>
  <c r="K111" i="74"/>
  <c r="I111" i="74"/>
  <c r="H111" i="74"/>
  <c r="P110" i="74"/>
  <c r="P111" i="74" s="1"/>
  <c r="M110" i="74"/>
  <c r="M111" i="74" s="1"/>
  <c r="J110" i="74"/>
  <c r="J111" i="74" s="1"/>
  <c r="O108" i="74"/>
  <c r="N108" i="74"/>
  <c r="L108" i="74"/>
  <c r="K108" i="74"/>
  <c r="I108" i="74"/>
  <c r="H108" i="74"/>
  <c r="P107" i="74"/>
  <c r="M107" i="74"/>
  <c r="J107" i="74"/>
  <c r="J106" i="74"/>
  <c r="P105" i="74"/>
  <c r="M105" i="74"/>
  <c r="J105" i="74"/>
  <c r="P104" i="74"/>
  <c r="M104" i="74"/>
  <c r="J104" i="74"/>
  <c r="P103" i="74"/>
  <c r="M103" i="74"/>
  <c r="J103" i="74"/>
  <c r="P102" i="74"/>
  <c r="M102" i="74"/>
  <c r="J102" i="74"/>
  <c r="P101" i="74"/>
  <c r="M101" i="74"/>
  <c r="J101" i="74"/>
  <c r="P100" i="74"/>
  <c r="M100" i="74"/>
  <c r="J100" i="74"/>
  <c r="P99" i="74"/>
  <c r="M99" i="74"/>
  <c r="J99" i="74"/>
  <c r="P98" i="74"/>
  <c r="M98" i="74"/>
  <c r="J98" i="74"/>
  <c r="P97" i="74"/>
  <c r="M97" i="74"/>
  <c r="J97" i="74"/>
  <c r="P96" i="74"/>
  <c r="M96" i="74"/>
  <c r="J96" i="74"/>
  <c r="P95" i="74"/>
  <c r="M95" i="74"/>
  <c r="J95" i="74"/>
  <c r="P94" i="74"/>
  <c r="M94" i="74"/>
  <c r="J94" i="74"/>
  <c r="P93" i="74"/>
  <c r="M93" i="74"/>
  <c r="J93" i="74"/>
  <c r="P92" i="74"/>
  <c r="M92" i="74"/>
  <c r="J92" i="74"/>
  <c r="P91" i="74"/>
  <c r="M91" i="74"/>
  <c r="J91" i="74"/>
  <c r="P90" i="74"/>
  <c r="M90" i="74"/>
  <c r="J90" i="74"/>
  <c r="P89" i="74"/>
  <c r="M89" i="74"/>
  <c r="J89" i="74"/>
  <c r="P88" i="74"/>
  <c r="M88" i="74"/>
  <c r="J88" i="74"/>
  <c r="P87" i="74"/>
  <c r="M87" i="74"/>
  <c r="J87" i="74"/>
  <c r="J86" i="74"/>
  <c r="P85" i="74"/>
  <c r="M85" i="74"/>
  <c r="J85" i="74"/>
  <c r="P84" i="74"/>
  <c r="M84" i="74"/>
  <c r="J84" i="74"/>
  <c r="P83" i="74"/>
  <c r="M83" i="74"/>
  <c r="J83" i="74"/>
  <c r="P82" i="74"/>
  <c r="M82" i="74"/>
  <c r="J82" i="74"/>
  <c r="P81" i="74"/>
  <c r="M81" i="74"/>
  <c r="J81" i="74"/>
  <c r="P80" i="74"/>
  <c r="M80" i="74"/>
  <c r="J80" i="74"/>
  <c r="P79" i="74"/>
  <c r="M79" i="74"/>
  <c r="J79" i="74"/>
  <c r="P78" i="74"/>
  <c r="M78" i="74"/>
  <c r="J78" i="74"/>
  <c r="P77" i="74"/>
  <c r="M77" i="74"/>
  <c r="J77" i="74"/>
  <c r="P76" i="74"/>
  <c r="M76" i="74"/>
  <c r="J76" i="74"/>
  <c r="P75" i="74"/>
  <c r="M75" i="74"/>
  <c r="J75" i="74"/>
  <c r="P74" i="74"/>
  <c r="M74" i="74"/>
  <c r="J74" i="74"/>
  <c r="P73" i="74"/>
  <c r="M73" i="74"/>
  <c r="J73" i="74"/>
  <c r="P72" i="74"/>
  <c r="M72" i="74"/>
  <c r="J72" i="74"/>
  <c r="P71" i="74"/>
  <c r="M71" i="74"/>
  <c r="J71" i="74"/>
  <c r="P70" i="74"/>
  <c r="P108" i="74" s="1"/>
  <c r="M70" i="74"/>
  <c r="J70" i="74"/>
  <c r="P69" i="74"/>
  <c r="M69" i="74"/>
  <c r="M108" i="74" s="1"/>
  <c r="J69" i="74"/>
  <c r="O67" i="74"/>
  <c r="N67" i="74"/>
  <c r="L67" i="74"/>
  <c r="L189" i="74" s="1"/>
  <c r="K67" i="74"/>
  <c r="I67" i="74"/>
  <c r="H67" i="74"/>
  <c r="P66" i="74"/>
  <c r="M66" i="74"/>
  <c r="J66" i="74"/>
  <c r="P65" i="74"/>
  <c r="M65" i="74"/>
  <c r="J65" i="74"/>
  <c r="P64" i="74"/>
  <c r="M64" i="74"/>
  <c r="J64" i="74"/>
  <c r="P63" i="74"/>
  <c r="M63" i="74"/>
  <c r="J63" i="74"/>
  <c r="J62" i="74"/>
  <c r="P61" i="74"/>
  <c r="M61" i="74"/>
  <c r="J61" i="74"/>
  <c r="P60" i="74"/>
  <c r="M60" i="74"/>
  <c r="J60" i="74"/>
  <c r="P59" i="74"/>
  <c r="M59" i="74"/>
  <c r="J59" i="74"/>
  <c r="P58" i="74"/>
  <c r="M58" i="74"/>
  <c r="J58" i="74"/>
  <c r="P57" i="74"/>
  <c r="M57" i="74"/>
  <c r="J57" i="74"/>
  <c r="P56" i="74"/>
  <c r="M56" i="74"/>
  <c r="J56" i="74"/>
  <c r="P55" i="74"/>
  <c r="M55" i="74"/>
  <c r="J55" i="74"/>
  <c r="P54" i="74"/>
  <c r="M54" i="74"/>
  <c r="J54" i="74"/>
  <c r="P53" i="74"/>
  <c r="M53" i="74"/>
  <c r="J53" i="74"/>
  <c r="P52" i="74"/>
  <c r="M52" i="74"/>
  <c r="J52" i="74"/>
  <c r="P51" i="74"/>
  <c r="M51" i="74"/>
  <c r="J51" i="74"/>
  <c r="P50" i="74"/>
  <c r="M50" i="74"/>
  <c r="J50" i="74"/>
  <c r="P49" i="74"/>
  <c r="M49" i="74"/>
  <c r="J49" i="74"/>
  <c r="P48" i="74"/>
  <c r="M48" i="74"/>
  <c r="J48" i="74"/>
  <c r="P47" i="74"/>
  <c r="M47" i="74"/>
  <c r="J47" i="74"/>
  <c r="P46" i="74"/>
  <c r="M46" i="74"/>
  <c r="J46" i="74"/>
  <c r="P45" i="74"/>
  <c r="M45" i="74"/>
  <c r="J45" i="74"/>
  <c r="P44" i="74"/>
  <c r="M44" i="74"/>
  <c r="J44" i="74"/>
  <c r="P43" i="74"/>
  <c r="M43" i="74"/>
  <c r="J43" i="74"/>
  <c r="P42" i="74"/>
  <c r="M42" i="74"/>
  <c r="J42" i="74"/>
  <c r="P41" i="74"/>
  <c r="M41" i="74"/>
  <c r="J41" i="74"/>
  <c r="J40" i="74"/>
  <c r="P39" i="74"/>
  <c r="M39" i="74"/>
  <c r="J39" i="74"/>
  <c r="P38" i="74"/>
  <c r="M38" i="74"/>
  <c r="J38" i="74"/>
  <c r="P37" i="74"/>
  <c r="M37" i="74"/>
  <c r="M67" i="74" s="1"/>
  <c r="J37" i="74"/>
  <c r="B35" i="74"/>
  <c r="C35" i="74" s="1"/>
  <c r="D35" i="74" s="1"/>
  <c r="E35" i="74" s="1"/>
  <c r="F35" i="74" s="1"/>
  <c r="G35" i="74" s="1"/>
  <c r="N34" i="74"/>
  <c r="K34" i="74"/>
  <c r="P26" i="74"/>
  <c r="J24" i="74"/>
  <c r="O188" i="73"/>
  <c r="N188" i="73"/>
  <c r="L188" i="73"/>
  <c r="K188" i="73"/>
  <c r="I188" i="73"/>
  <c r="H188" i="73"/>
  <c r="P187" i="73"/>
  <c r="M187" i="73"/>
  <c r="J187" i="73"/>
  <c r="P186" i="73"/>
  <c r="M186" i="73"/>
  <c r="J186" i="73"/>
  <c r="P185" i="73"/>
  <c r="M185" i="73"/>
  <c r="J185" i="73"/>
  <c r="P184" i="73"/>
  <c r="M184" i="73"/>
  <c r="J184" i="73"/>
  <c r="O182" i="73"/>
  <c r="N182" i="73"/>
  <c r="L182" i="73"/>
  <c r="K182" i="73"/>
  <c r="I182" i="73"/>
  <c r="H182" i="73"/>
  <c r="J181" i="73"/>
  <c r="P180" i="73"/>
  <c r="M180" i="73"/>
  <c r="J180" i="73"/>
  <c r="P179" i="73"/>
  <c r="M179" i="73"/>
  <c r="J179" i="73"/>
  <c r="J178" i="73"/>
  <c r="P177" i="73"/>
  <c r="M177" i="73"/>
  <c r="J177" i="73"/>
  <c r="P176" i="73"/>
  <c r="M176" i="73"/>
  <c r="J176" i="73"/>
  <c r="J182" i="73" s="1"/>
  <c r="O174" i="73"/>
  <c r="N174" i="73"/>
  <c r="L174" i="73"/>
  <c r="K174" i="73"/>
  <c r="I174" i="73"/>
  <c r="H174" i="73"/>
  <c r="P173" i="73"/>
  <c r="M173" i="73"/>
  <c r="J173" i="73"/>
  <c r="P172" i="73"/>
  <c r="M172" i="73"/>
  <c r="J172" i="73"/>
  <c r="J174" i="73" s="1"/>
  <c r="P171" i="73"/>
  <c r="M171" i="73"/>
  <c r="J171" i="73"/>
  <c r="P170" i="73"/>
  <c r="P174" i="73" s="1"/>
  <c r="M170" i="73"/>
  <c r="J170" i="73"/>
  <c r="O168" i="73"/>
  <c r="N168" i="73"/>
  <c r="L168" i="73"/>
  <c r="K168" i="73"/>
  <c r="I168" i="73"/>
  <c r="H168" i="73"/>
  <c r="P167" i="73"/>
  <c r="P168" i="73" s="1"/>
  <c r="M167" i="73"/>
  <c r="M168" i="73" s="1"/>
  <c r="J167" i="73"/>
  <c r="J168" i="73" s="1"/>
  <c r="O165" i="73"/>
  <c r="N165" i="73"/>
  <c r="L165" i="73"/>
  <c r="K165" i="73"/>
  <c r="I165" i="73"/>
  <c r="H165" i="73"/>
  <c r="P164" i="73"/>
  <c r="M164" i="73"/>
  <c r="J164" i="73"/>
  <c r="P163" i="73"/>
  <c r="M163" i="73"/>
  <c r="J163" i="73"/>
  <c r="P162" i="73"/>
  <c r="M162" i="73"/>
  <c r="J162" i="73"/>
  <c r="P161" i="73"/>
  <c r="M161" i="73"/>
  <c r="M165" i="73" s="1"/>
  <c r="J161" i="73"/>
  <c r="O159" i="73"/>
  <c r="N159" i="73"/>
  <c r="L159" i="73"/>
  <c r="K159" i="73"/>
  <c r="I159" i="73"/>
  <c r="H159" i="73"/>
  <c r="P158" i="73"/>
  <c r="P159" i="73" s="1"/>
  <c r="M158" i="73"/>
  <c r="M159" i="73" s="1"/>
  <c r="J158" i="73"/>
  <c r="J159" i="73" s="1"/>
  <c r="O156" i="73"/>
  <c r="N156" i="73"/>
  <c r="L156" i="73"/>
  <c r="K156" i="73"/>
  <c r="I156" i="73"/>
  <c r="H156" i="73"/>
  <c r="P155" i="73"/>
  <c r="M155" i="73"/>
  <c r="J155" i="73"/>
  <c r="P154" i="73"/>
  <c r="M154" i="73"/>
  <c r="M156" i="73" s="1"/>
  <c r="J154" i="73"/>
  <c r="N152" i="73"/>
  <c r="K152" i="73"/>
  <c r="I152" i="73"/>
  <c r="H152" i="73"/>
  <c r="P151" i="73"/>
  <c r="M151" i="73"/>
  <c r="J151" i="73"/>
  <c r="P150" i="73"/>
  <c r="M150" i="73"/>
  <c r="J150" i="73"/>
  <c r="O148" i="73"/>
  <c r="N148" i="73"/>
  <c r="L148" i="73"/>
  <c r="K148" i="73"/>
  <c r="I148" i="73"/>
  <c r="H148" i="73"/>
  <c r="P147" i="73"/>
  <c r="M147" i="73"/>
  <c r="J147" i="73"/>
  <c r="P146" i="73"/>
  <c r="M146" i="73"/>
  <c r="M148" i="73" s="1"/>
  <c r="J146" i="73"/>
  <c r="O143" i="73"/>
  <c r="N143" i="73"/>
  <c r="L143" i="73"/>
  <c r="K143" i="73"/>
  <c r="I143" i="73"/>
  <c r="H143" i="73"/>
  <c r="P142" i="73"/>
  <c r="M142" i="73"/>
  <c r="J142" i="73"/>
  <c r="P141" i="73"/>
  <c r="M141" i="73"/>
  <c r="J141" i="73"/>
  <c r="J140" i="73"/>
  <c r="J139" i="73"/>
  <c r="P138" i="73"/>
  <c r="M138" i="73"/>
  <c r="J138" i="73"/>
  <c r="P137" i="73"/>
  <c r="M137" i="73"/>
  <c r="J137" i="73"/>
  <c r="J136" i="73"/>
  <c r="P135" i="73"/>
  <c r="P143" i="73" s="1"/>
  <c r="M135" i="73"/>
  <c r="M143" i="73" s="1"/>
  <c r="J135" i="73"/>
  <c r="O134" i="73"/>
  <c r="O144" i="73" s="1"/>
  <c r="N134" i="73"/>
  <c r="N144" i="73" s="1"/>
  <c r="L134" i="73"/>
  <c r="L144" i="73" s="1"/>
  <c r="K134" i="73"/>
  <c r="K144" i="73" s="1"/>
  <c r="I134" i="73"/>
  <c r="H134" i="73"/>
  <c r="P133" i="73"/>
  <c r="M133" i="73"/>
  <c r="J133" i="73"/>
  <c r="P132" i="73"/>
  <c r="M132" i="73"/>
  <c r="J132" i="73"/>
  <c r="J131" i="73"/>
  <c r="P130" i="73"/>
  <c r="P134" i="73" s="1"/>
  <c r="P144" i="73" s="1"/>
  <c r="M130" i="73"/>
  <c r="M134" i="73" s="1"/>
  <c r="M144" i="73" s="1"/>
  <c r="J130" i="73"/>
  <c r="N127" i="73"/>
  <c r="K127" i="73"/>
  <c r="H127" i="73"/>
  <c r="N122" i="73"/>
  <c r="K122" i="73"/>
  <c r="H122" i="73"/>
  <c r="N117" i="73"/>
  <c r="N123" i="73" s="1"/>
  <c r="K117" i="73"/>
  <c r="K123" i="73" s="1"/>
  <c r="H117" i="73"/>
  <c r="O111" i="73"/>
  <c r="N111" i="73"/>
  <c r="L111" i="73"/>
  <c r="K111" i="73"/>
  <c r="I111" i="73"/>
  <c r="H111" i="73"/>
  <c r="P110" i="73"/>
  <c r="P111" i="73" s="1"/>
  <c r="M110" i="73"/>
  <c r="M111" i="73" s="1"/>
  <c r="J110" i="73"/>
  <c r="J111" i="73" s="1"/>
  <c r="O108" i="73"/>
  <c r="N108" i="73"/>
  <c r="L108" i="73"/>
  <c r="K108" i="73"/>
  <c r="I108" i="73"/>
  <c r="H108" i="73"/>
  <c r="P107" i="73"/>
  <c r="M107" i="73"/>
  <c r="J107" i="73"/>
  <c r="J106" i="73"/>
  <c r="P105" i="73"/>
  <c r="M105" i="73"/>
  <c r="J105" i="73"/>
  <c r="P104" i="73"/>
  <c r="M104" i="73"/>
  <c r="J104" i="73"/>
  <c r="P103" i="73"/>
  <c r="M103" i="73"/>
  <c r="J103" i="73"/>
  <c r="P102" i="73"/>
  <c r="M102" i="73"/>
  <c r="J102" i="73"/>
  <c r="P101" i="73"/>
  <c r="M101" i="73"/>
  <c r="J101" i="73"/>
  <c r="P100" i="73"/>
  <c r="M100" i="73"/>
  <c r="J100" i="73"/>
  <c r="P99" i="73"/>
  <c r="M99" i="73"/>
  <c r="J99" i="73"/>
  <c r="P98" i="73"/>
  <c r="M98" i="73"/>
  <c r="J98" i="73"/>
  <c r="P97" i="73"/>
  <c r="M97" i="73"/>
  <c r="J97" i="73"/>
  <c r="P96" i="73"/>
  <c r="M96" i="73"/>
  <c r="J96" i="73"/>
  <c r="P95" i="73"/>
  <c r="M95" i="73"/>
  <c r="J95" i="73"/>
  <c r="P94" i="73"/>
  <c r="M94" i="73"/>
  <c r="J94" i="73"/>
  <c r="P93" i="73"/>
  <c r="M93" i="73"/>
  <c r="J93" i="73"/>
  <c r="P92" i="73"/>
  <c r="M92" i="73"/>
  <c r="J92" i="73"/>
  <c r="P91" i="73"/>
  <c r="M91" i="73"/>
  <c r="J91" i="73"/>
  <c r="P90" i="73"/>
  <c r="M90" i="73"/>
  <c r="J90" i="73"/>
  <c r="P89" i="73"/>
  <c r="M89" i="73"/>
  <c r="J89" i="73"/>
  <c r="P88" i="73"/>
  <c r="M88" i="73"/>
  <c r="J88" i="73"/>
  <c r="P87" i="73"/>
  <c r="M87" i="73"/>
  <c r="J87" i="73"/>
  <c r="J86" i="73"/>
  <c r="P85" i="73"/>
  <c r="M85" i="73"/>
  <c r="J85" i="73"/>
  <c r="P84" i="73"/>
  <c r="M84" i="73"/>
  <c r="J84" i="73"/>
  <c r="P83" i="73"/>
  <c r="M83" i="73"/>
  <c r="J83" i="73"/>
  <c r="P82" i="73"/>
  <c r="M82" i="73"/>
  <c r="J82" i="73"/>
  <c r="P81" i="73"/>
  <c r="M81" i="73"/>
  <c r="J81" i="73"/>
  <c r="P80" i="73"/>
  <c r="M80" i="73"/>
  <c r="J80" i="73"/>
  <c r="P79" i="73"/>
  <c r="M79" i="73"/>
  <c r="J79" i="73"/>
  <c r="P78" i="73"/>
  <c r="M78" i="73"/>
  <c r="J78" i="73"/>
  <c r="P77" i="73"/>
  <c r="M77" i="73"/>
  <c r="J77" i="73"/>
  <c r="P76" i="73"/>
  <c r="M76" i="73"/>
  <c r="J76" i="73"/>
  <c r="P75" i="73"/>
  <c r="M75" i="73"/>
  <c r="J75" i="73"/>
  <c r="P74" i="73"/>
  <c r="M74" i="73"/>
  <c r="J74" i="73"/>
  <c r="P73" i="73"/>
  <c r="M73" i="73"/>
  <c r="J73" i="73"/>
  <c r="P72" i="73"/>
  <c r="M72" i="73"/>
  <c r="J72" i="73"/>
  <c r="P71" i="73"/>
  <c r="M71" i="73"/>
  <c r="J71" i="73"/>
  <c r="P70" i="73"/>
  <c r="M70" i="73"/>
  <c r="J70" i="73"/>
  <c r="P69" i="73"/>
  <c r="M69" i="73"/>
  <c r="M108" i="73" s="1"/>
  <c r="J69" i="73"/>
  <c r="O67" i="73"/>
  <c r="N67" i="73"/>
  <c r="L67" i="73"/>
  <c r="K67" i="73"/>
  <c r="I67" i="73"/>
  <c r="H67" i="73"/>
  <c r="P66" i="73"/>
  <c r="M66" i="73"/>
  <c r="J66" i="73"/>
  <c r="P65" i="73"/>
  <c r="M65" i="73"/>
  <c r="J65" i="73"/>
  <c r="P64" i="73"/>
  <c r="M64" i="73"/>
  <c r="J64" i="73"/>
  <c r="P63" i="73"/>
  <c r="M63" i="73"/>
  <c r="J63" i="73"/>
  <c r="J62" i="73"/>
  <c r="P61" i="73"/>
  <c r="M61" i="73"/>
  <c r="J61" i="73"/>
  <c r="P60" i="73"/>
  <c r="M60" i="73"/>
  <c r="J60" i="73"/>
  <c r="P59" i="73"/>
  <c r="M59" i="73"/>
  <c r="J59" i="73"/>
  <c r="P58" i="73"/>
  <c r="M58" i="73"/>
  <c r="J58" i="73"/>
  <c r="P57" i="73"/>
  <c r="M57" i="73"/>
  <c r="J57" i="73"/>
  <c r="P56" i="73"/>
  <c r="M56" i="73"/>
  <c r="J56" i="73"/>
  <c r="P55" i="73"/>
  <c r="M55" i="73"/>
  <c r="J55" i="73"/>
  <c r="P54" i="73"/>
  <c r="M54" i="73"/>
  <c r="J54" i="73"/>
  <c r="P53" i="73"/>
  <c r="M53" i="73"/>
  <c r="J53" i="73"/>
  <c r="P52" i="73"/>
  <c r="M52" i="73"/>
  <c r="J52" i="73"/>
  <c r="P51" i="73"/>
  <c r="M51" i="73"/>
  <c r="J51" i="73"/>
  <c r="P50" i="73"/>
  <c r="M50" i="73"/>
  <c r="J50" i="73"/>
  <c r="P49" i="73"/>
  <c r="M49" i="73"/>
  <c r="J49" i="73"/>
  <c r="P48" i="73"/>
  <c r="M48" i="73"/>
  <c r="J48" i="73"/>
  <c r="P47" i="73"/>
  <c r="M47" i="73"/>
  <c r="J47" i="73"/>
  <c r="P46" i="73"/>
  <c r="M46" i="73"/>
  <c r="J46" i="73"/>
  <c r="P45" i="73"/>
  <c r="M45" i="73"/>
  <c r="J45" i="73"/>
  <c r="P44" i="73"/>
  <c r="M44" i="73"/>
  <c r="J44" i="73"/>
  <c r="P43" i="73"/>
  <c r="M43" i="73"/>
  <c r="J43" i="73"/>
  <c r="P42" i="73"/>
  <c r="M42" i="73"/>
  <c r="J42" i="73"/>
  <c r="P41" i="73"/>
  <c r="M41" i="73"/>
  <c r="J41" i="73"/>
  <c r="J40" i="73"/>
  <c r="P39" i="73"/>
  <c r="M39" i="73"/>
  <c r="J39" i="73"/>
  <c r="P38" i="73"/>
  <c r="M38" i="73"/>
  <c r="J38" i="73"/>
  <c r="P37" i="73"/>
  <c r="M37" i="73"/>
  <c r="M67" i="73" s="1"/>
  <c r="J37" i="73"/>
  <c r="B35" i="73"/>
  <c r="C35" i="73" s="1"/>
  <c r="D35" i="73" s="1"/>
  <c r="E35" i="73" s="1"/>
  <c r="F35" i="73" s="1"/>
  <c r="G35" i="73" s="1"/>
  <c r="N34" i="73"/>
  <c r="K34" i="73"/>
  <c r="P26" i="73"/>
  <c r="J24" i="73"/>
  <c r="O188" i="72"/>
  <c r="N188" i="72"/>
  <c r="L188" i="72"/>
  <c r="K188" i="72"/>
  <c r="I188" i="72"/>
  <c r="H188" i="72"/>
  <c r="P187" i="72"/>
  <c r="M187" i="72"/>
  <c r="J187" i="72"/>
  <c r="P186" i="72"/>
  <c r="M186" i="72"/>
  <c r="J186" i="72"/>
  <c r="P185" i="72"/>
  <c r="M185" i="72"/>
  <c r="J185" i="72"/>
  <c r="P184" i="72"/>
  <c r="M184" i="72"/>
  <c r="J184" i="72"/>
  <c r="O182" i="72"/>
  <c r="N182" i="72"/>
  <c r="L182" i="72"/>
  <c r="K182" i="72"/>
  <c r="I182" i="72"/>
  <c r="H182" i="72"/>
  <c r="J181" i="72"/>
  <c r="P180" i="72"/>
  <c r="M180" i="72"/>
  <c r="J180" i="72"/>
  <c r="P179" i="72"/>
  <c r="M179" i="72"/>
  <c r="J179" i="72"/>
  <c r="J178" i="72"/>
  <c r="P177" i="72"/>
  <c r="M177" i="72"/>
  <c r="J177" i="72"/>
  <c r="P176" i="72"/>
  <c r="M176" i="72"/>
  <c r="J176" i="72"/>
  <c r="O174" i="72"/>
  <c r="N174" i="72"/>
  <c r="L174" i="72"/>
  <c r="K174" i="72"/>
  <c r="I174" i="72"/>
  <c r="H174" i="72"/>
  <c r="P173" i="72"/>
  <c r="M173" i="72"/>
  <c r="J173" i="72"/>
  <c r="P172" i="72"/>
  <c r="M172" i="72"/>
  <c r="J172" i="72"/>
  <c r="P171" i="72"/>
  <c r="M171" i="72"/>
  <c r="J171" i="72"/>
  <c r="P170" i="72"/>
  <c r="P174" i="72" s="1"/>
  <c r="M170" i="72"/>
  <c r="J170" i="72"/>
  <c r="O168" i="72"/>
  <c r="N168" i="72"/>
  <c r="L168" i="72"/>
  <c r="K168" i="72"/>
  <c r="I168" i="72"/>
  <c r="H168" i="72"/>
  <c r="P167" i="72"/>
  <c r="P168" i="72" s="1"/>
  <c r="M167" i="72"/>
  <c r="M168" i="72" s="1"/>
  <c r="J167" i="72"/>
  <c r="J168" i="72" s="1"/>
  <c r="O165" i="72"/>
  <c r="N165" i="72"/>
  <c r="L165" i="72"/>
  <c r="K165" i="72"/>
  <c r="I165" i="72"/>
  <c r="H165" i="72"/>
  <c r="P164" i="72"/>
  <c r="M164" i="72"/>
  <c r="J164" i="72"/>
  <c r="P163" i="72"/>
  <c r="M163" i="72"/>
  <c r="J163" i="72"/>
  <c r="P162" i="72"/>
  <c r="M162" i="72"/>
  <c r="J162" i="72"/>
  <c r="P161" i="72"/>
  <c r="M161" i="72"/>
  <c r="J161" i="72"/>
  <c r="O159" i="72"/>
  <c r="N159" i="72"/>
  <c r="L159" i="72"/>
  <c r="K159" i="72"/>
  <c r="I159" i="72"/>
  <c r="H159" i="72"/>
  <c r="P158" i="72"/>
  <c r="P159" i="72" s="1"/>
  <c r="M158" i="72"/>
  <c r="M159" i="72" s="1"/>
  <c r="J158" i="72"/>
  <c r="J159" i="72" s="1"/>
  <c r="O156" i="72"/>
  <c r="N156" i="72"/>
  <c r="L156" i="72"/>
  <c r="K156" i="72"/>
  <c r="I156" i="72"/>
  <c r="H156" i="72"/>
  <c r="P155" i="72"/>
  <c r="M155" i="72"/>
  <c r="J155" i="72"/>
  <c r="P154" i="72"/>
  <c r="M154" i="72"/>
  <c r="M156" i="72" s="1"/>
  <c r="J154" i="72"/>
  <c r="J156" i="72" s="1"/>
  <c r="N152" i="72"/>
  <c r="K152" i="72"/>
  <c r="I152" i="72"/>
  <c r="H152" i="72"/>
  <c r="P151" i="72"/>
  <c r="M151" i="72"/>
  <c r="J151" i="72"/>
  <c r="P150" i="72"/>
  <c r="M150" i="72"/>
  <c r="J150" i="72"/>
  <c r="O148" i="72"/>
  <c r="N148" i="72"/>
  <c r="L148" i="72"/>
  <c r="K148" i="72"/>
  <c r="I148" i="72"/>
  <c r="H148" i="72"/>
  <c r="P147" i="72"/>
  <c r="M147" i="72"/>
  <c r="J147" i="72"/>
  <c r="P146" i="72"/>
  <c r="P148" i="72" s="1"/>
  <c r="M146" i="72"/>
  <c r="M148" i="72" s="1"/>
  <c r="J146" i="72"/>
  <c r="O143" i="72"/>
  <c r="N143" i="72"/>
  <c r="L143" i="72"/>
  <c r="K143" i="72"/>
  <c r="I143" i="72"/>
  <c r="H143" i="72"/>
  <c r="P142" i="72"/>
  <c r="M142" i="72"/>
  <c r="J142" i="72"/>
  <c r="P141" i="72"/>
  <c r="M141" i="72"/>
  <c r="J141" i="72"/>
  <c r="J140" i="72"/>
  <c r="J139" i="72"/>
  <c r="P138" i="72"/>
  <c r="M138" i="72"/>
  <c r="J138" i="72"/>
  <c r="P137" i="72"/>
  <c r="M137" i="72"/>
  <c r="J137" i="72"/>
  <c r="J136" i="72"/>
  <c r="P135" i="72"/>
  <c r="P143" i="72" s="1"/>
  <c r="M135" i="72"/>
  <c r="M143" i="72" s="1"/>
  <c r="J135" i="72"/>
  <c r="O134" i="72"/>
  <c r="O144" i="72" s="1"/>
  <c r="N134" i="72"/>
  <c r="N144" i="72" s="1"/>
  <c r="L134" i="72"/>
  <c r="L144" i="72" s="1"/>
  <c r="K134" i="72"/>
  <c r="K144" i="72" s="1"/>
  <c r="I134" i="72"/>
  <c r="H134" i="72"/>
  <c r="H144" i="72" s="1"/>
  <c r="P133" i="72"/>
  <c r="M133" i="72"/>
  <c r="J133" i="72"/>
  <c r="P132" i="72"/>
  <c r="M132" i="72"/>
  <c r="J132" i="72"/>
  <c r="J131" i="72"/>
  <c r="P130" i="72"/>
  <c r="P134" i="72" s="1"/>
  <c r="P144" i="72" s="1"/>
  <c r="M130" i="72"/>
  <c r="J130" i="72"/>
  <c r="N127" i="72"/>
  <c r="K127" i="72"/>
  <c r="H127" i="72"/>
  <c r="N122" i="72"/>
  <c r="K122" i="72"/>
  <c r="H122" i="72"/>
  <c r="N117" i="72"/>
  <c r="N123" i="72" s="1"/>
  <c r="K117" i="72"/>
  <c r="H117" i="72"/>
  <c r="O111" i="72"/>
  <c r="N111" i="72"/>
  <c r="L111" i="72"/>
  <c r="K111" i="72"/>
  <c r="I111" i="72"/>
  <c r="H111" i="72"/>
  <c r="P110" i="72"/>
  <c r="P111" i="72" s="1"/>
  <c r="M110" i="72"/>
  <c r="M111" i="72" s="1"/>
  <c r="J110" i="72"/>
  <c r="J111" i="72" s="1"/>
  <c r="O108" i="72"/>
  <c r="N108" i="72"/>
  <c r="L108" i="72"/>
  <c r="K108" i="72"/>
  <c r="I108" i="72"/>
  <c r="H108" i="72"/>
  <c r="P107" i="72"/>
  <c r="M107" i="72"/>
  <c r="J107" i="72"/>
  <c r="J106" i="72"/>
  <c r="P105" i="72"/>
  <c r="M105" i="72"/>
  <c r="J105" i="72"/>
  <c r="P104" i="72"/>
  <c r="M104" i="72"/>
  <c r="J104" i="72"/>
  <c r="P103" i="72"/>
  <c r="M103" i="72"/>
  <c r="J103" i="72"/>
  <c r="P102" i="72"/>
  <c r="M102" i="72"/>
  <c r="J102" i="72"/>
  <c r="P101" i="72"/>
  <c r="M101" i="72"/>
  <c r="J101" i="72"/>
  <c r="P100" i="72"/>
  <c r="M100" i="72"/>
  <c r="J100" i="72"/>
  <c r="P99" i="72"/>
  <c r="M99" i="72"/>
  <c r="J99" i="72"/>
  <c r="P98" i="72"/>
  <c r="M98" i="72"/>
  <c r="J98" i="72"/>
  <c r="P97" i="72"/>
  <c r="M97" i="72"/>
  <c r="J97" i="72"/>
  <c r="P96" i="72"/>
  <c r="M96" i="72"/>
  <c r="J96" i="72"/>
  <c r="P95" i="72"/>
  <c r="M95" i="72"/>
  <c r="J95" i="72"/>
  <c r="P94" i="72"/>
  <c r="M94" i="72"/>
  <c r="J94" i="72"/>
  <c r="P93" i="72"/>
  <c r="M93" i="72"/>
  <c r="J93" i="72"/>
  <c r="P92" i="72"/>
  <c r="M92" i="72"/>
  <c r="J92" i="72"/>
  <c r="P91" i="72"/>
  <c r="M91" i="72"/>
  <c r="J91" i="72"/>
  <c r="P90" i="72"/>
  <c r="M90" i="72"/>
  <c r="J90" i="72"/>
  <c r="P89" i="72"/>
  <c r="M89" i="72"/>
  <c r="J89" i="72"/>
  <c r="P88" i="72"/>
  <c r="M88" i="72"/>
  <c r="J88" i="72"/>
  <c r="P87" i="72"/>
  <c r="M87" i="72"/>
  <c r="J87" i="72"/>
  <c r="J86" i="72"/>
  <c r="P85" i="72"/>
  <c r="M85" i="72"/>
  <c r="J85" i="72"/>
  <c r="P84" i="72"/>
  <c r="M84" i="72"/>
  <c r="J84" i="72"/>
  <c r="P83" i="72"/>
  <c r="M83" i="72"/>
  <c r="J83" i="72"/>
  <c r="P82" i="72"/>
  <c r="M82" i="72"/>
  <c r="J82" i="72"/>
  <c r="P81" i="72"/>
  <c r="M81" i="72"/>
  <c r="J81" i="72"/>
  <c r="P80" i="72"/>
  <c r="M80" i="72"/>
  <c r="J80" i="72"/>
  <c r="P79" i="72"/>
  <c r="M79" i="72"/>
  <c r="J79" i="72"/>
  <c r="P78" i="72"/>
  <c r="M78" i="72"/>
  <c r="J78" i="72"/>
  <c r="P77" i="72"/>
  <c r="M77" i="72"/>
  <c r="J77" i="72"/>
  <c r="P76" i="72"/>
  <c r="M76" i="72"/>
  <c r="J76" i="72"/>
  <c r="P75" i="72"/>
  <c r="M75" i="72"/>
  <c r="J75" i="72"/>
  <c r="P74" i="72"/>
  <c r="M74" i="72"/>
  <c r="J74" i="72"/>
  <c r="P73" i="72"/>
  <c r="M73" i="72"/>
  <c r="J73" i="72"/>
  <c r="P72" i="72"/>
  <c r="M72" i="72"/>
  <c r="J72" i="72"/>
  <c r="P71" i="72"/>
  <c r="M71" i="72"/>
  <c r="J71" i="72"/>
  <c r="P70" i="72"/>
  <c r="M70" i="72"/>
  <c r="J70" i="72"/>
  <c r="P69" i="72"/>
  <c r="M69" i="72"/>
  <c r="J69" i="72"/>
  <c r="O67" i="72"/>
  <c r="N67" i="72"/>
  <c r="L67" i="72"/>
  <c r="K67" i="72"/>
  <c r="I67" i="72"/>
  <c r="H67" i="72"/>
  <c r="P66" i="72"/>
  <c r="M66" i="72"/>
  <c r="J66" i="72"/>
  <c r="P65" i="72"/>
  <c r="M65" i="72"/>
  <c r="J65" i="72"/>
  <c r="P64" i="72"/>
  <c r="M64" i="72"/>
  <c r="J64" i="72"/>
  <c r="P63" i="72"/>
  <c r="M63" i="72"/>
  <c r="J63" i="72"/>
  <c r="J62" i="72"/>
  <c r="P61" i="72"/>
  <c r="M61" i="72"/>
  <c r="J61" i="72"/>
  <c r="P60" i="72"/>
  <c r="M60" i="72"/>
  <c r="J60" i="72"/>
  <c r="P59" i="72"/>
  <c r="M59" i="72"/>
  <c r="J59" i="72"/>
  <c r="P58" i="72"/>
  <c r="M58" i="72"/>
  <c r="J58" i="72"/>
  <c r="P57" i="72"/>
  <c r="M57" i="72"/>
  <c r="J57" i="72"/>
  <c r="P56" i="72"/>
  <c r="M56" i="72"/>
  <c r="J56" i="72"/>
  <c r="P55" i="72"/>
  <c r="M55" i="72"/>
  <c r="J55" i="72"/>
  <c r="P54" i="72"/>
  <c r="M54" i="72"/>
  <c r="J54" i="72"/>
  <c r="P53" i="72"/>
  <c r="M53" i="72"/>
  <c r="J53" i="72"/>
  <c r="P52" i="72"/>
  <c r="M52" i="72"/>
  <c r="J52" i="72"/>
  <c r="P51" i="72"/>
  <c r="M51" i="72"/>
  <c r="J51" i="72"/>
  <c r="P50" i="72"/>
  <c r="M50" i="72"/>
  <c r="J50" i="72"/>
  <c r="P49" i="72"/>
  <c r="M49" i="72"/>
  <c r="J49" i="72"/>
  <c r="P48" i="72"/>
  <c r="M48" i="72"/>
  <c r="J48" i="72"/>
  <c r="P47" i="72"/>
  <c r="M47" i="72"/>
  <c r="J47" i="72"/>
  <c r="P46" i="72"/>
  <c r="M46" i="72"/>
  <c r="J46" i="72"/>
  <c r="P45" i="72"/>
  <c r="M45" i="72"/>
  <c r="J45" i="72"/>
  <c r="P44" i="72"/>
  <c r="M44" i="72"/>
  <c r="J44" i="72"/>
  <c r="P43" i="72"/>
  <c r="M43" i="72"/>
  <c r="J43" i="72"/>
  <c r="P42" i="72"/>
  <c r="M42" i="72"/>
  <c r="J42" i="72"/>
  <c r="P41" i="72"/>
  <c r="M41" i="72"/>
  <c r="J41" i="72"/>
  <c r="J40" i="72"/>
  <c r="P39" i="72"/>
  <c r="M39" i="72"/>
  <c r="J39" i="72"/>
  <c r="P38" i="72"/>
  <c r="M38" i="72"/>
  <c r="J38" i="72"/>
  <c r="P37" i="72"/>
  <c r="M37" i="72"/>
  <c r="J37" i="72"/>
  <c r="B35" i="72"/>
  <c r="C35" i="72" s="1"/>
  <c r="D35" i="72" s="1"/>
  <c r="E35" i="72" s="1"/>
  <c r="F35" i="72" s="1"/>
  <c r="G35" i="72" s="1"/>
  <c r="N34" i="72"/>
  <c r="K34" i="72"/>
  <c r="P26" i="72"/>
  <c r="J24" i="72"/>
  <c r="M108" i="72" l="1"/>
  <c r="J188" i="77"/>
  <c r="N123" i="78"/>
  <c r="J134" i="78"/>
  <c r="M156" i="78"/>
  <c r="P165" i="78"/>
  <c r="J174" i="78"/>
  <c r="J145" i="81"/>
  <c r="M134" i="72"/>
  <c r="M144" i="72" s="1"/>
  <c r="J182" i="72"/>
  <c r="M67" i="77"/>
  <c r="J165" i="77"/>
  <c r="J134" i="73"/>
  <c r="P189" i="77"/>
  <c r="J174" i="77"/>
  <c r="M67" i="78"/>
  <c r="P108" i="78"/>
  <c r="P134" i="78"/>
  <c r="P144" i="78" s="1"/>
  <c r="H144" i="78"/>
  <c r="M143" i="78"/>
  <c r="P191" i="86"/>
  <c r="M190" i="83"/>
  <c r="K123" i="74"/>
  <c r="J108" i="76"/>
  <c r="H123" i="76"/>
  <c r="M188" i="77"/>
  <c r="P67" i="78"/>
  <c r="N189" i="78"/>
  <c r="J152" i="78"/>
  <c r="M174" i="78"/>
  <c r="M67" i="72"/>
  <c r="J182" i="78"/>
  <c r="M191" i="86"/>
  <c r="J188" i="72"/>
  <c r="P108" i="73"/>
  <c r="M134" i="75"/>
  <c r="M143" i="75"/>
  <c r="J108" i="78"/>
  <c r="M182" i="78"/>
  <c r="J144" i="79"/>
  <c r="J189" i="79" s="1"/>
  <c r="P134" i="75"/>
  <c r="P144" i="75" s="1"/>
  <c r="I144" i="77"/>
  <c r="P174" i="77"/>
  <c r="J182" i="77"/>
  <c r="M108" i="78"/>
  <c r="H123" i="78"/>
  <c r="J165" i="78"/>
  <c r="P182" i="78"/>
  <c r="J188" i="78"/>
  <c r="M191" i="85"/>
  <c r="H123" i="72"/>
  <c r="J165" i="75"/>
  <c r="J67" i="76"/>
  <c r="J156" i="78"/>
  <c r="M165" i="78"/>
  <c r="P190" i="82"/>
  <c r="J191" i="85"/>
  <c r="P191" i="84"/>
  <c r="M145" i="84"/>
  <c r="M191" i="84" s="1"/>
  <c r="J145" i="84"/>
  <c r="J191" i="84" s="1"/>
  <c r="J190" i="83"/>
  <c r="J190" i="82"/>
  <c r="J190" i="81"/>
  <c r="J143" i="78"/>
  <c r="J144" i="78" s="1"/>
  <c r="J189" i="78" s="1"/>
  <c r="I144" i="78"/>
  <c r="I189" i="78" s="1"/>
  <c r="J67" i="78"/>
  <c r="P189" i="78"/>
  <c r="H189" i="78"/>
  <c r="M144" i="78"/>
  <c r="M189" i="78" s="1"/>
  <c r="I189" i="77"/>
  <c r="J67" i="77"/>
  <c r="H144" i="77"/>
  <c r="H189" i="77" s="1"/>
  <c r="K189" i="77"/>
  <c r="M189" i="77"/>
  <c r="L189" i="77"/>
  <c r="J135" i="77"/>
  <c r="J143" i="77" s="1"/>
  <c r="J144" i="77" s="1"/>
  <c r="P67" i="72"/>
  <c r="P108" i="72"/>
  <c r="K123" i="72"/>
  <c r="J134" i="72"/>
  <c r="J148" i="72"/>
  <c r="P156" i="72"/>
  <c r="J165" i="72"/>
  <c r="M182" i="72"/>
  <c r="M188" i="72"/>
  <c r="P67" i="73"/>
  <c r="N189" i="73"/>
  <c r="H123" i="73"/>
  <c r="J143" i="73"/>
  <c r="J144" i="73" s="1"/>
  <c r="J148" i="73"/>
  <c r="P156" i="73"/>
  <c r="M182" i="73"/>
  <c r="M188" i="73"/>
  <c r="P67" i="74"/>
  <c r="N189" i="74"/>
  <c r="H123" i="74"/>
  <c r="M156" i="74"/>
  <c r="P165" i="74"/>
  <c r="P174" i="74"/>
  <c r="J182" i="74"/>
  <c r="J188" i="74"/>
  <c r="M67" i="75"/>
  <c r="L189" i="75"/>
  <c r="M108" i="75"/>
  <c r="K123" i="75"/>
  <c r="K189" i="75" s="1"/>
  <c r="J148" i="75"/>
  <c r="P156" i="75"/>
  <c r="M165" i="75"/>
  <c r="P174" i="75"/>
  <c r="J182" i="75"/>
  <c r="J188" i="75"/>
  <c r="M67" i="76"/>
  <c r="L189" i="76"/>
  <c r="M108" i="76"/>
  <c r="K123" i="76"/>
  <c r="J134" i="76"/>
  <c r="K144" i="76"/>
  <c r="K189" i="76" s="1"/>
  <c r="M143" i="76"/>
  <c r="M144" i="76" s="1"/>
  <c r="M148" i="76"/>
  <c r="P165" i="76"/>
  <c r="M182" i="76"/>
  <c r="M188" i="76"/>
  <c r="O189" i="72"/>
  <c r="M165" i="72"/>
  <c r="J174" i="72"/>
  <c r="P182" i="72"/>
  <c r="P188" i="72"/>
  <c r="P182" i="73"/>
  <c r="P188" i="73"/>
  <c r="J188" i="73"/>
  <c r="K189" i="74"/>
  <c r="J134" i="74"/>
  <c r="J143" i="74"/>
  <c r="J148" i="74"/>
  <c r="M182" i="74"/>
  <c r="M188" i="74"/>
  <c r="P67" i="75"/>
  <c r="P108" i="75"/>
  <c r="P165" i="75"/>
  <c r="M182" i="75"/>
  <c r="M188" i="75"/>
  <c r="P67" i="76"/>
  <c r="N189" i="76"/>
  <c r="P108" i="76"/>
  <c r="J152" i="76"/>
  <c r="J174" i="76"/>
  <c r="P182" i="76"/>
  <c r="P188" i="76"/>
  <c r="J67" i="72"/>
  <c r="K189" i="72"/>
  <c r="J152" i="72"/>
  <c r="P165" i="72"/>
  <c r="M174" i="72"/>
  <c r="J67" i="73"/>
  <c r="J108" i="73"/>
  <c r="P148" i="73"/>
  <c r="J152" i="73"/>
  <c r="J156" i="73"/>
  <c r="J165" i="73"/>
  <c r="P165" i="73"/>
  <c r="M174" i="73"/>
  <c r="J165" i="74"/>
  <c r="J174" i="74"/>
  <c r="P188" i="74"/>
  <c r="P189" i="74" s="1"/>
  <c r="O189" i="75"/>
  <c r="J152" i="75"/>
  <c r="J174" i="75"/>
  <c r="P188" i="75"/>
  <c r="O189" i="76"/>
  <c r="J165" i="76"/>
  <c r="M174" i="76"/>
  <c r="J143" i="76"/>
  <c r="I189" i="76"/>
  <c r="H189" i="76"/>
  <c r="J143" i="75"/>
  <c r="I189" i="75"/>
  <c r="J134" i="75"/>
  <c r="J108" i="75"/>
  <c r="J67" i="75"/>
  <c r="H189" i="75"/>
  <c r="N189" i="75"/>
  <c r="J67" i="74"/>
  <c r="J108" i="74"/>
  <c r="H189" i="74"/>
  <c r="I189" i="74"/>
  <c r="O189" i="74"/>
  <c r="J144" i="74"/>
  <c r="I144" i="73"/>
  <c r="I189" i="73" s="1"/>
  <c r="H144" i="73"/>
  <c r="H189" i="73" s="1"/>
  <c r="L189" i="73"/>
  <c r="M189" i="73"/>
  <c r="K189" i="73"/>
  <c r="O189" i="73"/>
  <c r="I144" i="72"/>
  <c r="I189" i="72" s="1"/>
  <c r="J143" i="72"/>
  <c r="J144" i="72" s="1"/>
  <c r="J108" i="72"/>
  <c r="H189" i="72"/>
  <c r="N189" i="72"/>
  <c r="L189" i="72"/>
  <c r="P189" i="72" l="1"/>
  <c r="M189" i="72"/>
  <c r="M144" i="75"/>
  <c r="P189" i="75"/>
  <c r="M189" i="74"/>
  <c r="J189" i="73"/>
  <c r="M189" i="75"/>
  <c r="J189" i="77"/>
  <c r="J144" i="76"/>
  <c r="J189" i="76" s="1"/>
  <c r="M189" i="76"/>
  <c r="P189" i="76"/>
  <c r="P189" i="73"/>
  <c r="J144" i="75"/>
  <c r="J189" i="75"/>
  <c r="J189" i="74"/>
  <c r="J189" i="72"/>
  <c r="O188" i="71" l="1"/>
  <c r="N188" i="71"/>
  <c r="L188" i="71"/>
  <c r="K188" i="71"/>
  <c r="I188" i="71"/>
  <c r="H188" i="71"/>
  <c r="P187" i="71"/>
  <c r="M187" i="71"/>
  <c r="J187" i="71"/>
  <c r="P186" i="71"/>
  <c r="M186" i="71"/>
  <c r="J186" i="71"/>
  <c r="P185" i="71"/>
  <c r="M185" i="71"/>
  <c r="J185" i="71"/>
  <c r="P184" i="71"/>
  <c r="P188" i="71" s="1"/>
  <c r="M184" i="71"/>
  <c r="J184" i="71"/>
  <c r="O182" i="71"/>
  <c r="N182" i="71"/>
  <c r="L182" i="71"/>
  <c r="K182" i="71"/>
  <c r="I182" i="71"/>
  <c r="H182" i="71"/>
  <c r="J181" i="71"/>
  <c r="P180" i="71"/>
  <c r="M180" i="71"/>
  <c r="J180" i="71"/>
  <c r="P179" i="71"/>
  <c r="M179" i="71"/>
  <c r="J179" i="71"/>
  <c r="J178" i="71"/>
  <c r="P177" i="71"/>
  <c r="M177" i="71"/>
  <c r="J177" i="71"/>
  <c r="P176" i="71"/>
  <c r="P182" i="71" s="1"/>
  <c r="M176" i="71"/>
  <c r="J176" i="71"/>
  <c r="O174" i="71"/>
  <c r="N174" i="71"/>
  <c r="L174" i="71"/>
  <c r="K174" i="71"/>
  <c r="I174" i="71"/>
  <c r="H174" i="71"/>
  <c r="P173" i="71"/>
  <c r="M173" i="71"/>
  <c r="J173" i="71"/>
  <c r="P172" i="71"/>
  <c r="M172" i="71"/>
  <c r="J172" i="71"/>
  <c r="P171" i="71"/>
  <c r="M171" i="71"/>
  <c r="J171" i="71"/>
  <c r="P170" i="71"/>
  <c r="M170" i="71"/>
  <c r="J170" i="71"/>
  <c r="J174" i="71" s="1"/>
  <c r="O168" i="71"/>
  <c r="N168" i="71"/>
  <c r="L168" i="71"/>
  <c r="K168" i="71"/>
  <c r="I168" i="71"/>
  <c r="H168" i="71"/>
  <c r="P167" i="71"/>
  <c r="P168" i="71" s="1"/>
  <c r="M167" i="71"/>
  <c r="M168" i="71" s="1"/>
  <c r="J167" i="71"/>
  <c r="J168" i="71" s="1"/>
  <c r="O165" i="71"/>
  <c r="N165" i="71"/>
  <c r="L165" i="71"/>
  <c r="K165" i="71"/>
  <c r="I165" i="71"/>
  <c r="H165" i="71"/>
  <c r="P164" i="71"/>
  <c r="M164" i="71"/>
  <c r="J164" i="71"/>
  <c r="P163" i="71"/>
  <c r="M163" i="71"/>
  <c r="J163" i="71"/>
  <c r="P162" i="71"/>
  <c r="M162" i="71"/>
  <c r="J162" i="71"/>
  <c r="P161" i="71"/>
  <c r="M161" i="71"/>
  <c r="J161" i="71"/>
  <c r="O159" i="71"/>
  <c r="N159" i="71"/>
  <c r="L159" i="71"/>
  <c r="K159" i="71"/>
  <c r="I159" i="71"/>
  <c r="H159" i="71"/>
  <c r="P158" i="71"/>
  <c r="P159" i="71" s="1"/>
  <c r="M158" i="71"/>
  <c r="M159" i="71" s="1"/>
  <c r="J158" i="71"/>
  <c r="J159" i="71" s="1"/>
  <c r="O156" i="71"/>
  <c r="N156" i="71"/>
  <c r="L156" i="71"/>
  <c r="K156" i="71"/>
  <c r="I156" i="71"/>
  <c r="H156" i="71"/>
  <c r="P155" i="71"/>
  <c r="M155" i="71"/>
  <c r="J155" i="71"/>
  <c r="P154" i="71"/>
  <c r="M154" i="71"/>
  <c r="J154" i="71"/>
  <c r="J156" i="71" s="1"/>
  <c r="N152" i="71"/>
  <c r="K152" i="71"/>
  <c r="I152" i="71"/>
  <c r="H152" i="71"/>
  <c r="J152" i="71" s="1"/>
  <c r="P151" i="71"/>
  <c r="M151" i="71"/>
  <c r="J151" i="71"/>
  <c r="P150" i="71"/>
  <c r="M150" i="71"/>
  <c r="J150" i="71"/>
  <c r="O148" i="71"/>
  <c r="N148" i="71"/>
  <c r="L148" i="71"/>
  <c r="K148" i="71"/>
  <c r="I148" i="71"/>
  <c r="H148" i="71"/>
  <c r="P147" i="71"/>
  <c r="M147" i="71"/>
  <c r="J147" i="71"/>
  <c r="P146" i="71"/>
  <c r="P148" i="71" s="1"/>
  <c r="M146" i="71"/>
  <c r="J146" i="71"/>
  <c r="O143" i="71"/>
  <c r="N143" i="71"/>
  <c r="L143" i="71"/>
  <c r="K143" i="71"/>
  <c r="I143" i="71"/>
  <c r="H143" i="71"/>
  <c r="P142" i="71"/>
  <c r="M142" i="71"/>
  <c r="J142" i="71"/>
  <c r="P141" i="71"/>
  <c r="M141" i="71"/>
  <c r="J141" i="71"/>
  <c r="J140" i="71"/>
  <c r="J139" i="71"/>
  <c r="P138" i="71"/>
  <c r="M138" i="71"/>
  <c r="J138" i="71"/>
  <c r="P137" i="71"/>
  <c r="M137" i="71"/>
  <c r="J137" i="71"/>
  <c r="J136" i="71"/>
  <c r="P135" i="71"/>
  <c r="M135" i="71"/>
  <c r="J135" i="71"/>
  <c r="O134" i="71"/>
  <c r="O144" i="71" s="1"/>
  <c r="N134" i="71"/>
  <c r="N144" i="71" s="1"/>
  <c r="L134" i="71"/>
  <c r="L144" i="71" s="1"/>
  <c r="K134" i="71"/>
  <c r="K144" i="71" s="1"/>
  <c r="I134" i="71"/>
  <c r="I144" i="71" s="1"/>
  <c r="H134" i="71"/>
  <c r="H144" i="71" s="1"/>
  <c r="P133" i="71"/>
  <c r="M133" i="71"/>
  <c r="J133" i="71"/>
  <c r="P132" i="71"/>
  <c r="M132" i="71"/>
  <c r="J132" i="71"/>
  <c r="J131" i="71"/>
  <c r="P130" i="71"/>
  <c r="M130" i="71"/>
  <c r="J130" i="71"/>
  <c r="N127" i="71"/>
  <c r="K127" i="71"/>
  <c r="H127" i="71"/>
  <c r="N122" i="71"/>
  <c r="K122" i="71"/>
  <c r="H122" i="71"/>
  <c r="N117" i="71"/>
  <c r="K117" i="71"/>
  <c r="K123" i="71" s="1"/>
  <c r="H117" i="71"/>
  <c r="O111" i="71"/>
  <c r="N111" i="71"/>
  <c r="L111" i="71"/>
  <c r="K111" i="71"/>
  <c r="I111" i="71"/>
  <c r="H111" i="71"/>
  <c r="P110" i="71"/>
  <c r="P111" i="71" s="1"/>
  <c r="M110" i="71"/>
  <c r="M111" i="71" s="1"/>
  <c r="J110" i="71"/>
  <c r="J111" i="71" s="1"/>
  <c r="O108" i="71"/>
  <c r="N108" i="71"/>
  <c r="L108" i="71"/>
  <c r="K108" i="71"/>
  <c r="I108" i="71"/>
  <c r="H108" i="71"/>
  <c r="P107" i="71"/>
  <c r="M107" i="71"/>
  <c r="J107" i="71"/>
  <c r="J106" i="71"/>
  <c r="P105" i="71"/>
  <c r="M105" i="71"/>
  <c r="J105" i="71"/>
  <c r="P104" i="71"/>
  <c r="M104" i="71"/>
  <c r="J104" i="71"/>
  <c r="P103" i="71"/>
  <c r="M103" i="71"/>
  <c r="J103" i="71"/>
  <c r="P102" i="71"/>
  <c r="M102" i="71"/>
  <c r="J102" i="71"/>
  <c r="P101" i="71"/>
  <c r="M101" i="71"/>
  <c r="J101" i="71"/>
  <c r="P100" i="71"/>
  <c r="M100" i="71"/>
  <c r="J100" i="71"/>
  <c r="P99" i="71"/>
  <c r="M99" i="71"/>
  <c r="J99" i="71"/>
  <c r="P98" i="71"/>
  <c r="M98" i="71"/>
  <c r="J98" i="71"/>
  <c r="P97" i="71"/>
  <c r="M97" i="71"/>
  <c r="J97" i="71"/>
  <c r="P96" i="71"/>
  <c r="M96" i="71"/>
  <c r="J96" i="71"/>
  <c r="P95" i="71"/>
  <c r="M95" i="71"/>
  <c r="J95" i="71"/>
  <c r="P94" i="71"/>
  <c r="M94" i="71"/>
  <c r="J94" i="71"/>
  <c r="P93" i="71"/>
  <c r="M93" i="71"/>
  <c r="J93" i="71"/>
  <c r="P92" i="71"/>
  <c r="M92" i="71"/>
  <c r="J92" i="71"/>
  <c r="P91" i="71"/>
  <c r="M91" i="71"/>
  <c r="J91" i="71"/>
  <c r="P90" i="71"/>
  <c r="M90" i="71"/>
  <c r="J90" i="71"/>
  <c r="P89" i="71"/>
  <c r="M89" i="71"/>
  <c r="J89" i="71"/>
  <c r="P88" i="71"/>
  <c r="M88" i="71"/>
  <c r="J88" i="71"/>
  <c r="P87" i="71"/>
  <c r="M87" i="71"/>
  <c r="J87" i="71"/>
  <c r="J86" i="71"/>
  <c r="P85" i="71"/>
  <c r="M85" i="71"/>
  <c r="J85" i="71"/>
  <c r="P84" i="71"/>
  <c r="M84" i="71"/>
  <c r="J84" i="71"/>
  <c r="P83" i="71"/>
  <c r="M83" i="71"/>
  <c r="J83" i="71"/>
  <c r="P82" i="71"/>
  <c r="M82" i="71"/>
  <c r="J82" i="71"/>
  <c r="P81" i="71"/>
  <c r="M81" i="71"/>
  <c r="J81" i="71"/>
  <c r="P80" i="71"/>
  <c r="M80" i="71"/>
  <c r="J80" i="71"/>
  <c r="P79" i="71"/>
  <c r="M79" i="71"/>
  <c r="J79" i="71"/>
  <c r="P78" i="71"/>
  <c r="M78" i="71"/>
  <c r="J78" i="71"/>
  <c r="P77" i="71"/>
  <c r="M77" i="71"/>
  <c r="J77" i="71"/>
  <c r="P76" i="71"/>
  <c r="M76" i="71"/>
  <c r="J76" i="71"/>
  <c r="P75" i="71"/>
  <c r="M75" i="71"/>
  <c r="J75" i="71"/>
  <c r="P74" i="71"/>
  <c r="M74" i="71"/>
  <c r="J74" i="71"/>
  <c r="P73" i="71"/>
  <c r="M73" i="71"/>
  <c r="J73" i="71"/>
  <c r="P72" i="71"/>
  <c r="M72" i="71"/>
  <c r="J72" i="71"/>
  <c r="P71" i="71"/>
  <c r="M71" i="71"/>
  <c r="J71" i="71"/>
  <c r="P70" i="71"/>
  <c r="M70" i="71"/>
  <c r="J70" i="71"/>
  <c r="P69" i="71"/>
  <c r="M69" i="71"/>
  <c r="J69" i="71"/>
  <c r="O67" i="71"/>
  <c r="O189" i="71" s="1"/>
  <c r="N67" i="71"/>
  <c r="L67" i="71"/>
  <c r="K67" i="71"/>
  <c r="I67" i="71"/>
  <c r="H67" i="71"/>
  <c r="P66" i="71"/>
  <c r="M66" i="71"/>
  <c r="J66" i="71"/>
  <c r="P65" i="71"/>
  <c r="M65" i="71"/>
  <c r="J65" i="71"/>
  <c r="P64" i="71"/>
  <c r="M64" i="71"/>
  <c r="J64" i="71"/>
  <c r="P63" i="71"/>
  <c r="M63" i="71"/>
  <c r="J63" i="71"/>
  <c r="J62" i="71"/>
  <c r="P61" i="71"/>
  <c r="M61" i="71"/>
  <c r="J61" i="71"/>
  <c r="P60" i="71"/>
  <c r="M60" i="71"/>
  <c r="J60" i="71"/>
  <c r="P59" i="71"/>
  <c r="M59" i="71"/>
  <c r="J59" i="71"/>
  <c r="P58" i="71"/>
  <c r="M58" i="71"/>
  <c r="J58" i="71"/>
  <c r="P57" i="71"/>
  <c r="M57" i="71"/>
  <c r="J57" i="71"/>
  <c r="P56" i="71"/>
  <c r="M56" i="71"/>
  <c r="J56" i="71"/>
  <c r="P55" i="71"/>
  <c r="M55" i="71"/>
  <c r="J55" i="71"/>
  <c r="P54" i="71"/>
  <c r="M54" i="71"/>
  <c r="J54" i="71"/>
  <c r="P53" i="71"/>
  <c r="M53" i="71"/>
  <c r="J53" i="71"/>
  <c r="P52" i="71"/>
  <c r="M52" i="71"/>
  <c r="J52" i="71"/>
  <c r="P51" i="71"/>
  <c r="M51" i="71"/>
  <c r="J51" i="71"/>
  <c r="P50" i="71"/>
  <c r="M50" i="71"/>
  <c r="J50" i="71"/>
  <c r="P49" i="71"/>
  <c r="M49" i="71"/>
  <c r="J49" i="71"/>
  <c r="P48" i="71"/>
  <c r="M48" i="71"/>
  <c r="J48" i="71"/>
  <c r="P47" i="71"/>
  <c r="M47" i="71"/>
  <c r="J47" i="71"/>
  <c r="P46" i="71"/>
  <c r="M46" i="71"/>
  <c r="J46" i="71"/>
  <c r="P45" i="71"/>
  <c r="M45" i="71"/>
  <c r="J45" i="71"/>
  <c r="P44" i="71"/>
  <c r="M44" i="71"/>
  <c r="J44" i="71"/>
  <c r="P43" i="71"/>
  <c r="M43" i="71"/>
  <c r="J43" i="71"/>
  <c r="P42" i="71"/>
  <c r="M42" i="71"/>
  <c r="J42" i="71"/>
  <c r="P41" i="71"/>
  <c r="M41" i="71"/>
  <c r="J41" i="71"/>
  <c r="J40" i="71"/>
  <c r="P39" i="71"/>
  <c r="M39" i="71"/>
  <c r="J39" i="71"/>
  <c r="P38" i="71"/>
  <c r="M38" i="71"/>
  <c r="J38" i="71"/>
  <c r="P37" i="71"/>
  <c r="M37" i="71"/>
  <c r="J37" i="71"/>
  <c r="B35" i="71"/>
  <c r="C35" i="71" s="1"/>
  <c r="D35" i="71" s="1"/>
  <c r="E35" i="71" s="1"/>
  <c r="F35" i="71" s="1"/>
  <c r="G35" i="71" s="1"/>
  <c r="N34" i="71"/>
  <c r="K34" i="71"/>
  <c r="P26" i="71"/>
  <c r="J24" i="71"/>
  <c r="O188" i="70"/>
  <c r="N188" i="70"/>
  <c r="L188" i="70"/>
  <c r="K188" i="70"/>
  <c r="I188" i="70"/>
  <c r="H188" i="70"/>
  <c r="P187" i="70"/>
  <c r="M187" i="70"/>
  <c r="J187" i="70"/>
  <c r="P186" i="70"/>
  <c r="M186" i="70"/>
  <c r="J186" i="70"/>
  <c r="P185" i="70"/>
  <c r="M185" i="70"/>
  <c r="J185" i="70"/>
  <c r="P184" i="70"/>
  <c r="P188" i="70" s="1"/>
  <c r="M184" i="70"/>
  <c r="J184" i="70"/>
  <c r="O182" i="70"/>
  <c r="N182" i="70"/>
  <c r="L182" i="70"/>
  <c r="K182" i="70"/>
  <c r="I182" i="70"/>
  <c r="H182" i="70"/>
  <c r="J181" i="70"/>
  <c r="P180" i="70"/>
  <c r="M180" i="70"/>
  <c r="J180" i="70"/>
  <c r="P179" i="70"/>
  <c r="M179" i="70"/>
  <c r="J179" i="70"/>
  <c r="J178" i="70"/>
  <c r="P177" i="70"/>
  <c r="M177" i="70"/>
  <c r="J177" i="70"/>
  <c r="P176" i="70"/>
  <c r="P182" i="70" s="1"/>
  <c r="M176" i="70"/>
  <c r="J176" i="70"/>
  <c r="O174" i="70"/>
  <c r="N174" i="70"/>
  <c r="L174" i="70"/>
  <c r="K174" i="70"/>
  <c r="I174" i="70"/>
  <c r="H174" i="70"/>
  <c r="P173" i="70"/>
  <c r="M173" i="70"/>
  <c r="J173" i="70"/>
  <c r="P172" i="70"/>
  <c r="M172" i="70"/>
  <c r="J172" i="70"/>
  <c r="P171" i="70"/>
  <c r="M171" i="70"/>
  <c r="J171" i="70"/>
  <c r="P170" i="70"/>
  <c r="M170" i="70"/>
  <c r="J170" i="70"/>
  <c r="J174" i="70" s="1"/>
  <c r="O168" i="70"/>
  <c r="N168" i="70"/>
  <c r="L168" i="70"/>
  <c r="K168" i="70"/>
  <c r="I168" i="70"/>
  <c r="H168" i="70"/>
  <c r="P167" i="70"/>
  <c r="P168" i="70" s="1"/>
  <c r="M167" i="70"/>
  <c r="M168" i="70" s="1"/>
  <c r="J167" i="70"/>
  <c r="J168" i="70" s="1"/>
  <c r="O165" i="70"/>
  <c r="N165" i="70"/>
  <c r="L165" i="70"/>
  <c r="K165" i="70"/>
  <c r="I165" i="70"/>
  <c r="H165" i="70"/>
  <c r="P164" i="70"/>
  <c r="M164" i="70"/>
  <c r="J164" i="70"/>
  <c r="P163" i="70"/>
  <c r="M163" i="70"/>
  <c r="J163" i="70"/>
  <c r="P162" i="70"/>
  <c r="M162" i="70"/>
  <c r="J162" i="70"/>
  <c r="P161" i="70"/>
  <c r="M161" i="70"/>
  <c r="J161" i="70"/>
  <c r="J165" i="70" s="1"/>
  <c r="O159" i="70"/>
  <c r="N159" i="70"/>
  <c r="L159" i="70"/>
  <c r="K159" i="70"/>
  <c r="I159" i="70"/>
  <c r="H159" i="70"/>
  <c r="P158" i="70"/>
  <c r="P159" i="70" s="1"/>
  <c r="M158" i="70"/>
  <c r="M159" i="70" s="1"/>
  <c r="J158" i="70"/>
  <c r="J159" i="70" s="1"/>
  <c r="O156" i="70"/>
  <c r="N156" i="70"/>
  <c r="L156" i="70"/>
  <c r="K156" i="70"/>
  <c r="I156" i="70"/>
  <c r="H156" i="70"/>
  <c r="P155" i="70"/>
  <c r="M155" i="70"/>
  <c r="J155" i="70"/>
  <c r="P154" i="70"/>
  <c r="M154" i="70"/>
  <c r="M156" i="70" s="1"/>
  <c r="J154" i="70"/>
  <c r="N152" i="70"/>
  <c r="K152" i="70"/>
  <c r="I152" i="70"/>
  <c r="H152" i="70"/>
  <c r="P151" i="70"/>
  <c r="M151" i="70"/>
  <c r="J151" i="70"/>
  <c r="P150" i="70"/>
  <c r="M150" i="70"/>
  <c r="J150" i="70"/>
  <c r="O148" i="70"/>
  <c r="N148" i="70"/>
  <c r="L148" i="70"/>
  <c r="K148" i="70"/>
  <c r="I148" i="70"/>
  <c r="H148" i="70"/>
  <c r="P147" i="70"/>
  <c r="M147" i="70"/>
  <c r="J147" i="70"/>
  <c r="P146" i="70"/>
  <c r="M146" i="70"/>
  <c r="M148" i="70" s="1"/>
  <c r="J146" i="70"/>
  <c r="O143" i="70"/>
  <c r="N143" i="70"/>
  <c r="L143" i="70"/>
  <c r="K143" i="70"/>
  <c r="I143" i="70"/>
  <c r="H143" i="70"/>
  <c r="P142" i="70"/>
  <c r="M142" i="70"/>
  <c r="J142" i="70"/>
  <c r="P141" i="70"/>
  <c r="M141" i="70"/>
  <c r="J141" i="70"/>
  <c r="J140" i="70"/>
  <c r="J139" i="70"/>
  <c r="P138" i="70"/>
  <c r="M138" i="70"/>
  <c r="J138" i="70"/>
  <c r="P137" i="70"/>
  <c r="M137" i="70"/>
  <c r="J137" i="70"/>
  <c r="J136" i="70"/>
  <c r="P135" i="70"/>
  <c r="M135" i="70"/>
  <c r="J135" i="70"/>
  <c r="O134" i="70"/>
  <c r="O144" i="70" s="1"/>
  <c r="N134" i="70"/>
  <c r="N144" i="70" s="1"/>
  <c r="L134" i="70"/>
  <c r="L144" i="70" s="1"/>
  <c r="K134" i="70"/>
  <c r="K144" i="70" s="1"/>
  <c r="I134" i="70"/>
  <c r="I144" i="70" s="1"/>
  <c r="H134" i="70"/>
  <c r="H144" i="70" s="1"/>
  <c r="P133" i="70"/>
  <c r="M133" i="70"/>
  <c r="J133" i="70"/>
  <c r="P132" i="70"/>
  <c r="M132" i="70"/>
  <c r="J132" i="70"/>
  <c r="J131" i="70"/>
  <c r="P130" i="70"/>
  <c r="M130" i="70"/>
  <c r="J130" i="70"/>
  <c r="J134" i="70" s="1"/>
  <c r="N127" i="70"/>
  <c r="K127" i="70"/>
  <c r="H127" i="70"/>
  <c r="N122" i="70"/>
  <c r="K122" i="70"/>
  <c r="H122" i="70"/>
  <c r="N117" i="70"/>
  <c r="N123" i="70" s="1"/>
  <c r="K117" i="70"/>
  <c r="K123" i="70" s="1"/>
  <c r="H117" i="70"/>
  <c r="O111" i="70"/>
  <c r="N111" i="70"/>
  <c r="L111" i="70"/>
  <c r="K111" i="70"/>
  <c r="I111" i="70"/>
  <c r="H111" i="70"/>
  <c r="P110" i="70"/>
  <c r="P111" i="70" s="1"/>
  <c r="M110" i="70"/>
  <c r="M111" i="70" s="1"/>
  <c r="J110" i="70"/>
  <c r="J111" i="70" s="1"/>
  <c r="O108" i="70"/>
  <c r="N108" i="70"/>
  <c r="L108" i="70"/>
  <c r="K108" i="70"/>
  <c r="I108" i="70"/>
  <c r="H108" i="70"/>
  <c r="P107" i="70"/>
  <c r="M107" i="70"/>
  <c r="J107" i="70"/>
  <c r="J106" i="70"/>
  <c r="P105" i="70"/>
  <c r="M105" i="70"/>
  <c r="J105" i="70"/>
  <c r="P104" i="70"/>
  <c r="M104" i="70"/>
  <c r="J104" i="70"/>
  <c r="P103" i="70"/>
  <c r="M103" i="70"/>
  <c r="J103" i="70"/>
  <c r="P102" i="70"/>
  <c r="M102" i="70"/>
  <c r="J102" i="70"/>
  <c r="P101" i="70"/>
  <c r="M101" i="70"/>
  <c r="J101" i="70"/>
  <c r="P100" i="70"/>
  <c r="M100" i="70"/>
  <c r="J100" i="70"/>
  <c r="P99" i="70"/>
  <c r="M99" i="70"/>
  <c r="J99" i="70"/>
  <c r="P98" i="70"/>
  <c r="M98" i="70"/>
  <c r="J98" i="70"/>
  <c r="P97" i="70"/>
  <c r="M97" i="70"/>
  <c r="J97" i="70"/>
  <c r="P96" i="70"/>
  <c r="M96" i="70"/>
  <c r="J96" i="70"/>
  <c r="P95" i="70"/>
  <c r="M95" i="70"/>
  <c r="J95" i="70"/>
  <c r="P94" i="70"/>
  <c r="M94" i="70"/>
  <c r="J94" i="70"/>
  <c r="P93" i="70"/>
  <c r="M93" i="70"/>
  <c r="J93" i="70"/>
  <c r="P92" i="70"/>
  <c r="M92" i="70"/>
  <c r="J92" i="70"/>
  <c r="P91" i="70"/>
  <c r="M91" i="70"/>
  <c r="J91" i="70"/>
  <c r="P90" i="70"/>
  <c r="M90" i="70"/>
  <c r="J90" i="70"/>
  <c r="P89" i="70"/>
  <c r="M89" i="70"/>
  <c r="J89" i="70"/>
  <c r="P88" i="70"/>
  <c r="M88" i="70"/>
  <c r="J88" i="70"/>
  <c r="P87" i="70"/>
  <c r="M87" i="70"/>
  <c r="J87" i="70"/>
  <c r="J86" i="70"/>
  <c r="P85" i="70"/>
  <c r="M85" i="70"/>
  <c r="J85" i="70"/>
  <c r="P84" i="70"/>
  <c r="M84" i="70"/>
  <c r="J84" i="70"/>
  <c r="P83" i="70"/>
  <c r="M83" i="70"/>
  <c r="J83" i="70"/>
  <c r="P82" i="70"/>
  <c r="M82" i="70"/>
  <c r="J82" i="70"/>
  <c r="P81" i="70"/>
  <c r="M81" i="70"/>
  <c r="J81" i="70"/>
  <c r="P80" i="70"/>
  <c r="M80" i="70"/>
  <c r="J80" i="70"/>
  <c r="P79" i="70"/>
  <c r="M79" i="70"/>
  <c r="J79" i="70"/>
  <c r="P78" i="70"/>
  <c r="M78" i="70"/>
  <c r="J78" i="70"/>
  <c r="P77" i="70"/>
  <c r="M77" i="70"/>
  <c r="J77" i="70"/>
  <c r="P76" i="70"/>
  <c r="M76" i="70"/>
  <c r="J76" i="70"/>
  <c r="P75" i="70"/>
  <c r="M75" i="70"/>
  <c r="J75" i="70"/>
  <c r="P74" i="70"/>
  <c r="M74" i="70"/>
  <c r="J74" i="70"/>
  <c r="P73" i="70"/>
  <c r="M73" i="70"/>
  <c r="J73" i="70"/>
  <c r="P72" i="70"/>
  <c r="M72" i="70"/>
  <c r="J72" i="70"/>
  <c r="P71" i="70"/>
  <c r="M71" i="70"/>
  <c r="J71" i="70"/>
  <c r="P70" i="70"/>
  <c r="M70" i="70"/>
  <c r="J70" i="70"/>
  <c r="P69" i="70"/>
  <c r="M69" i="70"/>
  <c r="J69" i="70"/>
  <c r="O67" i="70"/>
  <c r="N67" i="70"/>
  <c r="L67" i="70"/>
  <c r="K67" i="70"/>
  <c r="K189" i="70" s="1"/>
  <c r="I67" i="70"/>
  <c r="H67" i="70"/>
  <c r="P66" i="70"/>
  <c r="M66" i="70"/>
  <c r="J66" i="70"/>
  <c r="P65" i="70"/>
  <c r="M65" i="70"/>
  <c r="J65" i="70"/>
  <c r="P64" i="70"/>
  <c r="M64" i="70"/>
  <c r="J64" i="70"/>
  <c r="P63" i="70"/>
  <c r="M63" i="70"/>
  <c r="J63" i="70"/>
  <c r="J62" i="70"/>
  <c r="P61" i="70"/>
  <c r="M61" i="70"/>
  <c r="J61" i="70"/>
  <c r="P60" i="70"/>
  <c r="M60" i="70"/>
  <c r="J60" i="70"/>
  <c r="P59" i="70"/>
  <c r="M59" i="70"/>
  <c r="J59" i="70"/>
  <c r="P58" i="70"/>
  <c r="M58" i="70"/>
  <c r="J58" i="70"/>
  <c r="P57" i="70"/>
  <c r="M57" i="70"/>
  <c r="J57" i="70"/>
  <c r="P56" i="70"/>
  <c r="M56" i="70"/>
  <c r="J56" i="70"/>
  <c r="P55" i="70"/>
  <c r="M55" i="70"/>
  <c r="J55" i="70"/>
  <c r="P54" i="70"/>
  <c r="M54" i="70"/>
  <c r="J54" i="70"/>
  <c r="P53" i="70"/>
  <c r="M53" i="70"/>
  <c r="J53" i="70"/>
  <c r="P52" i="70"/>
  <c r="M52" i="70"/>
  <c r="J52" i="70"/>
  <c r="P51" i="70"/>
  <c r="M51" i="70"/>
  <c r="J51" i="70"/>
  <c r="P50" i="70"/>
  <c r="M50" i="70"/>
  <c r="J50" i="70"/>
  <c r="P49" i="70"/>
  <c r="M49" i="70"/>
  <c r="J49" i="70"/>
  <c r="P48" i="70"/>
  <c r="M48" i="70"/>
  <c r="J48" i="70"/>
  <c r="P47" i="70"/>
  <c r="M47" i="70"/>
  <c r="J47" i="70"/>
  <c r="P46" i="70"/>
  <c r="M46" i="70"/>
  <c r="J46" i="70"/>
  <c r="P45" i="70"/>
  <c r="M45" i="70"/>
  <c r="J45" i="70"/>
  <c r="P44" i="70"/>
  <c r="M44" i="70"/>
  <c r="J44" i="70"/>
  <c r="P43" i="70"/>
  <c r="M43" i="70"/>
  <c r="J43" i="70"/>
  <c r="P42" i="70"/>
  <c r="M42" i="70"/>
  <c r="J42" i="70"/>
  <c r="P41" i="70"/>
  <c r="M41" i="70"/>
  <c r="J41" i="70"/>
  <c r="J40" i="70"/>
  <c r="P39" i="70"/>
  <c r="M39" i="70"/>
  <c r="J39" i="70"/>
  <c r="P38" i="70"/>
  <c r="M38" i="70"/>
  <c r="J38" i="70"/>
  <c r="P37" i="70"/>
  <c r="M37" i="70"/>
  <c r="J37" i="70"/>
  <c r="B35" i="70"/>
  <c r="C35" i="70" s="1"/>
  <c r="D35" i="70" s="1"/>
  <c r="E35" i="70" s="1"/>
  <c r="F35" i="70" s="1"/>
  <c r="G35" i="70" s="1"/>
  <c r="N34" i="70"/>
  <c r="K34" i="70"/>
  <c r="P26" i="70"/>
  <c r="J24" i="70"/>
  <c r="O188" i="69"/>
  <c r="N188" i="69"/>
  <c r="L188" i="69"/>
  <c r="K188" i="69"/>
  <c r="I188" i="69"/>
  <c r="H188" i="69"/>
  <c r="P187" i="69"/>
  <c r="M187" i="69"/>
  <c r="J187" i="69"/>
  <c r="P186" i="69"/>
  <c r="M186" i="69"/>
  <c r="J186" i="69"/>
  <c r="P185" i="69"/>
  <c r="M185" i="69"/>
  <c r="J185" i="69"/>
  <c r="P184" i="69"/>
  <c r="M184" i="69"/>
  <c r="J184" i="69"/>
  <c r="O182" i="69"/>
  <c r="N182" i="69"/>
  <c r="L182" i="69"/>
  <c r="K182" i="69"/>
  <c r="I182" i="69"/>
  <c r="H182" i="69"/>
  <c r="J181" i="69"/>
  <c r="P180" i="69"/>
  <c r="M180" i="69"/>
  <c r="J180" i="69"/>
  <c r="P179" i="69"/>
  <c r="M179" i="69"/>
  <c r="J179" i="69"/>
  <c r="J178" i="69"/>
  <c r="P177" i="69"/>
  <c r="M177" i="69"/>
  <c r="J177" i="69"/>
  <c r="P176" i="69"/>
  <c r="P182" i="69" s="1"/>
  <c r="M176" i="69"/>
  <c r="J176" i="69"/>
  <c r="O174" i="69"/>
  <c r="N174" i="69"/>
  <c r="L174" i="69"/>
  <c r="K174" i="69"/>
  <c r="I174" i="69"/>
  <c r="H174" i="69"/>
  <c r="P173" i="69"/>
  <c r="M173" i="69"/>
  <c r="J173" i="69"/>
  <c r="P172" i="69"/>
  <c r="M172" i="69"/>
  <c r="J172" i="69"/>
  <c r="P171" i="69"/>
  <c r="M171" i="69"/>
  <c r="J171" i="69"/>
  <c r="P170" i="69"/>
  <c r="M170" i="69"/>
  <c r="J170" i="69"/>
  <c r="O168" i="69"/>
  <c r="N168" i="69"/>
  <c r="L168" i="69"/>
  <c r="K168" i="69"/>
  <c r="I168" i="69"/>
  <c r="H168" i="69"/>
  <c r="P167" i="69"/>
  <c r="P168" i="69" s="1"/>
  <c r="M167" i="69"/>
  <c r="M168" i="69" s="1"/>
  <c r="J167" i="69"/>
  <c r="J168" i="69" s="1"/>
  <c r="O165" i="69"/>
  <c r="N165" i="69"/>
  <c r="L165" i="69"/>
  <c r="K165" i="69"/>
  <c r="I165" i="69"/>
  <c r="H165" i="69"/>
  <c r="P164" i="69"/>
  <c r="M164" i="69"/>
  <c r="J164" i="69"/>
  <c r="P163" i="69"/>
  <c r="M163" i="69"/>
  <c r="J163" i="69"/>
  <c r="P162" i="69"/>
  <c r="M162" i="69"/>
  <c r="J162" i="69"/>
  <c r="P161" i="69"/>
  <c r="M161" i="69"/>
  <c r="J161" i="69"/>
  <c r="O159" i="69"/>
  <c r="N159" i="69"/>
  <c r="L159" i="69"/>
  <c r="K159" i="69"/>
  <c r="I159" i="69"/>
  <c r="H159" i="69"/>
  <c r="P158" i="69"/>
  <c r="P159" i="69" s="1"/>
  <c r="M158" i="69"/>
  <c r="M159" i="69" s="1"/>
  <c r="J158" i="69"/>
  <c r="J159" i="69" s="1"/>
  <c r="O156" i="69"/>
  <c r="N156" i="69"/>
  <c r="L156" i="69"/>
  <c r="K156" i="69"/>
  <c r="I156" i="69"/>
  <c r="H156" i="69"/>
  <c r="P155" i="69"/>
  <c r="M155" i="69"/>
  <c r="J155" i="69"/>
  <c r="P154" i="69"/>
  <c r="P156" i="69" s="1"/>
  <c r="M154" i="69"/>
  <c r="J154" i="69"/>
  <c r="J156" i="69" s="1"/>
  <c r="N152" i="69"/>
  <c r="K152" i="69"/>
  <c r="I152" i="69"/>
  <c r="H152" i="69"/>
  <c r="P151" i="69"/>
  <c r="M151" i="69"/>
  <c r="J151" i="69"/>
  <c r="P150" i="69"/>
  <c r="M150" i="69"/>
  <c r="J150" i="69"/>
  <c r="O148" i="69"/>
  <c r="N148" i="69"/>
  <c r="L148" i="69"/>
  <c r="K148" i="69"/>
  <c r="I148" i="69"/>
  <c r="H148" i="69"/>
  <c r="P147" i="69"/>
  <c r="M147" i="69"/>
  <c r="J147" i="69"/>
  <c r="P146" i="69"/>
  <c r="P148" i="69" s="1"/>
  <c r="M146" i="69"/>
  <c r="J146" i="69"/>
  <c r="J148" i="69" s="1"/>
  <c r="O143" i="69"/>
  <c r="N143" i="69"/>
  <c r="L143" i="69"/>
  <c r="K143" i="69"/>
  <c r="I143" i="69"/>
  <c r="H143" i="69"/>
  <c r="P142" i="69"/>
  <c r="M142" i="69"/>
  <c r="J142" i="69"/>
  <c r="P141" i="69"/>
  <c r="M141" i="69"/>
  <c r="J141" i="69"/>
  <c r="J140" i="69"/>
  <c r="J139" i="69"/>
  <c r="P138" i="69"/>
  <c r="M138" i="69"/>
  <c r="J138" i="69"/>
  <c r="P137" i="69"/>
  <c r="M137" i="69"/>
  <c r="J137" i="69"/>
  <c r="J136" i="69"/>
  <c r="P135" i="69"/>
  <c r="P143" i="69" s="1"/>
  <c r="M135" i="69"/>
  <c r="J135" i="69"/>
  <c r="O134" i="69"/>
  <c r="O144" i="69" s="1"/>
  <c r="N134" i="69"/>
  <c r="N144" i="69" s="1"/>
  <c r="L134" i="69"/>
  <c r="L144" i="69" s="1"/>
  <c r="K134" i="69"/>
  <c r="K144" i="69" s="1"/>
  <c r="I134" i="69"/>
  <c r="I144" i="69" s="1"/>
  <c r="H134" i="69"/>
  <c r="H144" i="69" s="1"/>
  <c r="P133" i="69"/>
  <c r="M133" i="69"/>
  <c r="J133" i="69"/>
  <c r="P132" i="69"/>
  <c r="M132" i="69"/>
  <c r="J132" i="69"/>
  <c r="J131" i="69"/>
  <c r="P130" i="69"/>
  <c r="P134" i="69" s="1"/>
  <c r="P144" i="69" s="1"/>
  <c r="M130" i="69"/>
  <c r="M134" i="69" s="1"/>
  <c r="J130" i="69"/>
  <c r="J134" i="69" s="1"/>
  <c r="N127" i="69"/>
  <c r="K127" i="69"/>
  <c r="H127" i="69"/>
  <c r="N122" i="69"/>
  <c r="K122" i="69"/>
  <c r="H122" i="69"/>
  <c r="N117" i="69"/>
  <c r="K117" i="69"/>
  <c r="K123" i="69" s="1"/>
  <c r="H117" i="69"/>
  <c r="O111" i="69"/>
  <c r="N111" i="69"/>
  <c r="L111" i="69"/>
  <c r="K111" i="69"/>
  <c r="I111" i="69"/>
  <c r="H111" i="69"/>
  <c r="P110" i="69"/>
  <c r="P111" i="69" s="1"/>
  <c r="M110" i="69"/>
  <c r="M111" i="69" s="1"/>
  <c r="J110" i="69"/>
  <c r="J111" i="69" s="1"/>
  <c r="O108" i="69"/>
  <c r="N108" i="69"/>
  <c r="L108" i="69"/>
  <c r="K108" i="69"/>
  <c r="I108" i="69"/>
  <c r="H108" i="69"/>
  <c r="P107" i="69"/>
  <c r="M107" i="69"/>
  <c r="J107" i="69"/>
  <c r="J106" i="69"/>
  <c r="P105" i="69"/>
  <c r="M105" i="69"/>
  <c r="J105" i="69"/>
  <c r="P104" i="69"/>
  <c r="M104" i="69"/>
  <c r="J104" i="69"/>
  <c r="P103" i="69"/>
  <c r="M103" i="69"/>
  <c r="J103" i="69"/>
  <c r="P102" i="69"/>
  <c r="M102" i="69"/>
  <c r="J102" i="69"/>
  <c r="P101" i="69"/>
  <c r="M101" i="69"/>
  <c r="J101" i="69"/>
  <c r="P100" i="69"/>
  <c r="M100" i="69"/>
  <c r="J100" i="69"/>
  <c r="P99" i="69"/>
  <c r="M99" i="69"/>
  <c r="J99" i="69"/>
  <c r="P98" i="69"/>
  <c r="M98" i="69"/>
  <c r="J98" i="69"/>
  <c r="P97" i="69"/>
  <c r="M97" i="69"/>
  <c r="J97" i="69"/>
  <c r="P96" i="69"/>
  <c r="M96" i="69"/>
  <c r="J96" i="69"/>
  <c r="P95" i="69"/>
  <c r="M95" i="69"/>
  <c r="J95" i="69"/>
  <c r="P94" i="69"/>
  <c r="M94" i="69"/>
  <c r="J94" i="69"/>
  <c r="P93" i="69"/>
  <c r="M93" i="69"/>
  <c r="J93" i="69"/>
  <c r="P92" i="69"/>
  <c r="M92" i="69"/>
  <c r="J92" i="69"/>
  <c r="P91" i="69"/>
  <c r="M91" i="69"/>
  <c r="J91" i="69"/>
  <c r="P90" i="69"/>
  <c r="M90" i="69"/>
  <c r="J90" i="69"/>
  <c r="P89" i="69"/>
  <c r="M89" i="69"/>
  <c r="J89" i="69"/>
  <c r="P88" i="69"/>
  <c r="M88" i="69"/>
  <c r="J88" i="69"/>
  <c r="P87" i="69"/>
  <c r="M87" i="69"/>
  <c r="J87" i="69"/>
  <c r="J86" i="69"/>
  <c r="P85" i="69"/>
  <c r="M85" i="69"/>
  <c r="J85" i="69"/>
  <c r="P84" i="69"/>
  <c r="M84" i="69"/>
  <c r="J84" i="69"/>
  <c r="P83" i="69"/>
  <c r="M83" i="69"/>
  <c r="J83" i="69"/>
  <c r="P82" i="69"/>
  <c r="M82" i="69"/>
  <c r="J82" i="69"/>
  <c r="P81" i="69"/>
  <c r="M81" i="69"/>
  <c r="J81" i="69"/>
  <c r="P80" i="69"/>
  <c r="M80" i="69"/>
  <c r="J80" i="69"/>
  <c r="P79" i="69"/>
  <c r="M79" i="69"/>
  <c r="J79" i="69"/>
  <c r="P78" i="69"/>
  <c r="M78" i="69"/>
  <c r="J78" i="69"/>
  <c r="P77" i="69"/>
  <c r="M77" i="69"/>
  <c r="J77" i="69"/>
  <c r="P76" i="69"/>
  <c r="M76" i="69"/>
  <c r="J76" i="69"/>
  <c r="P75" i="69"/>
  <c r="M75" i="69"/>
  <c r="J75" i="69"/>
  <c r="P74" i="69"/>
  <c r="M74" i="69"/>
  <c r="J74" i="69"/>
  <c r="P73" i="69"/>
  <c r="M73" i="69"/>
  <c r="J73" i="69"/>
  <c r="P72" i="69"/>
  <c r="M72" i="69"/>
  <c r="J72" i="69"/>
  <c r="P71" i="69"/>
  <c r="M71" i="69"/>
  <c r="J71" i="69"/>
  <c r="P70" i="69"/>
  <c r="M70" i="69"/>
  <c r="J70" i="69"/>
  <c r="P69" i="69"/>
  <c r="M69" i="69"/>
  <c r="J69" i="69"/>
  <c r="O67" i="69"/>
  <c r="N67" i="69"/>
  <c r="L67" i="69"/>
  <c r="K67" i="69"/>
  <c r="K189" i="69" s="1"/>
  <c r="I67" i="69"/>
  <c r="H67" i="69"/>
  <c r="P66" i="69"/>
  <c r="M66" i="69"/>
  <c r="J66" i="69"/>
  <c r="P65" i="69"/>
  <c r="M65" i="69"/>
  <c r="J65" i="69"/>
  <c r="P64" i="69"/>
  <c r="M64" i="69"/>
  <c r="J64" i="69"/>
  <c r="P63" i="69"/>
  <c r="M63" i="69"/>
  <c r="J63" i="69"/>
  <c r="J62" i="69"/>
  <c r="P61" i="69"/>
  <c r="M61" i="69"/>
  <c r="J61" i="69"/>
  <c r="P60" i="69"/>
  <c r="M60" i="69"/>
  <c r="J60" i="69"/>
  <c r="P59" i="69"/>
  <c r="M59" i="69"/>
  <c r="J59" i="69"/>
  <c r="P58" i="69"/>
  <c r="M58" i="69"/>
  <c r="J58" i="69"/>
  <c r="P57" i="69"/>
  <c r="M57" i="69"/>
  <c r="J57" i="69"/>
  <c r="P56" i="69"/>
  <c r="M56" i="69"/>
  <c r="J56" i="69"/>
  <c r="P55" i="69"/>
  <c r="M55" i="69"/>
  <c r="J55" i="69"/>
  <c r="P54" i="69"/>
  <c r="M54" i="69"/>
  <c r="J54" i="69"/>
  <c r="P53" i="69"/>
  <c r="M53" i="69"/>
  <c r="J53" i="69"/>
  <c r="P52" i="69"/>
  <c r="M52" i="69"/>
  <c r="J52" i="69"/>
  <c r="P51" i="69"/>
  <c r="M51" i="69"/>
  <c r="J51" i="69"/>
  <c r="P50" i="69"/>
  <c r="M50" i="69"/>
  <c r="J50" i="69"/>
  <c r="P49" i="69"/>
  <c r="M49" i="69"/>
  <c r="J49" i="69"/>
  <c r="P48" i="69"/>
  <c r="M48" i="69"/>
  <c r="J48" i="69"/>
  <c r="P47" i="69"/>
  <c r="M47" i="69"/>
  <c r="J47" i="69"/>
  <c r="P46" i="69"/>
  <c r="M46" i="69"/>
  <c r="J46" i="69"/>
  <c r="P45" i="69"/>
  <c r="M45" i="69"/>
  <c r="J45" i="69"/>
  <c r="P44" i="69"/>
  <c r="M44" i="69"/>
  <c r="J44" i="69"/>
  <c r="P43" i="69"/>
  <c r="M43" i="69"/>
  <c r="J43" i="69"/>
  <c r="P42" i="69"/>
  <c r="M42" i="69"/>
  <c r="J42" i="69"/>
  <c r="P41" i="69"/>
  <c r="M41" i="69"/>
  <c r="J41" i="69"/>
  <c r="J40" i="69"/>
  <c r="P39" i="69"/>
  <c r="M39" i="69"/>
  <c r="J39" i="69"/>
  <c r="P38" i="69"/>
  <c r="M38" i="69"/>
  <c r="J38" i="69"/>
  <c r="P37" i="69"/>
  <c r="M37" i="69"/>
  <c r="J37" i="69"/>
  <c r="B35" i="69"/>
  <c r="C35" i="69" s="1"/>
  <c r="D35" i="69" s="1"/>
  <c r="E35" i="69" s="1"/>
  <c r="F35" i="69" s="1"/>
  <c r="G35" i="69" s="1"/>
  <c r="N34" i="69"/>
  <c r="K34" i="69"/>
  <c r="P26" i="69"/>
  <c r="J24" i="69"/>
  <c r="P70" i="68"/>
  <c r="P71" i="68"/>
  <c r="P72" i="68"/>
  <c r="P73" i="68"/>
  <c r="P74" i="68"/>
  <c r="P75" i="68"/>
  <c r="P76" i="68"/>
  <c r="M70" i="68"/>
  <c r="M71" i="68"/>
  <c r="M72" i="68"/>
  <c r="M73" i="68"/>
  <c r="M74" i="68"/>
  <c r="M75" i="68"/>
  <c r="M76" i="68"/>
  <c r="J76" i="68"/>
  <c r="O188" i="68"/>
  <c r="N188" i="68"/>
  <c r="L188" i="68"/>
  <c r="K188" i="68"/>
  <c r="I188" i="68"/>
  <c r="H188" i="68"/>
  <c r="P187" i="68"/>
  <c r="M187" i="68"/>
  <c r="J187" i="68"/>
  <c r="P186" i="68"/>
  <c r="M186" i="68"/>
  <c r="J186" i="68"/>
  <c r="P185" i="68"/>
  <c r="M185" i="68"/>
  <c r="J185" i="68"/>
  <c r="P184" i="68"/>
  <c r="M184" i="68"/>
  <c r="J184" i="68"/>
  <c r="O182" i="68"/>
  <c r="N182" i="68"/>
  <c r="L182" i="68"/>
  <c r="K182" i="68"/>
  <c r="I182" i="68"/>
  <c r="H182" i="68"/>
  <c r="J181" i="68"/>
  <c r="P180" i="68"/>
  <c r="M180" i="68"/>
  <c r="J180" i="68"/>
  <c r="P179" i="68"/>
  <c r="M179" i="68"/>
  <c r="J179" i="68"/>
  <c r="J178" i="68"/>
  <c r="P177" i="68"/>
  <c r="M177" i="68"/>
  <c r="J177" i="68"/>
  <c r="P176" i="68"/>
  <c r="M176" i="68"/>
  <c r="J176" i="68"/>
  <c r="O174" i="68"/>
  <c r="N174" i="68"/>
  <c r="L174" i="68"/>
  <c r="K174" i="68"/>
  <c r="I174" i="68"/>
  <c r="H174" i="68"/>
  <c r="P173" i="68"/>
  <c r="M173" i="68"/>
  <c r="J173" i="68"/>
  <c r="P172" i="68"/>
  <c r="M172" i="68"/>
  <c r="J172" i="68"/>
  <c r="P171" i="68"/>
  <c r="M171" i="68"/>
  <c r="J171" i="68"/>
  <c r="P170" i="68"/>
  <c r="M170" i="68"/>
  <c r="M174" i="68" s="1"/>
  <c r="J170" i="68"/>
  <c r="O168" i="68"/>
  <c r="N168" i="68"/>
  <c r="L168" i="68"/>
  <c r="K168" i="68"/>
  <c r="I168" i="68"/>
  <c r="H168" i="68"/>
  <c r="P167" i="68"/>
  <c r="P168" i="68" s="1"/>
  <c r="M167" i="68"/>
  <c r="M168" i="68" s="1"/>
  <c r="J167" i="68"/>
  <c r="J168" i="68" s="1"/>
  <c r="O165" i="68"/>
  <c r="N165" i="68"/>
  <c r="L165" i="68"/>
  <c r="K165" i="68"/>
  <c r="I165" i="68"/>
  <c r="H165" i="68"/>
  <c r="P164" i="68"/>
  <c r="M164" i="68"/>
  <c r="J164" i="68"/>
  <c r="P163" i="68"/>
  <c r="M163" i="68"/>
  <c r="J163" i="68"/>
  <c r="P162" i="68"/>
  <c r="M162" i="68"/>
  <c r="J162" i="68"/>
  <c r="P161" i="68"/>
  <c r="P165" i="68" s="1"/>
  <c r="M161" i="68"/>
  <c r="J161" i="68"/>
  <c r="O159" i="68"/>
  <c r="N159" i="68"/>
  <c r="L159" i="68"/>
  <c r="K159" i="68"/>
  <c r="I159" i="68"/>
  <c r="H159" i="68"/>
  <c r="P158" i="68"/>
  <c r="P159" i="68" s="1"/>
  <c r="M158" i="68"/>
  <c r="M159" i="68" s="1"/>
  <c r="J158" i="68"/>
  <c r="J159" i="68" s="1"/>
  <c r="O156" i="68"/>
  <c r="N156" i="68"/>
  <c r="L156" i="68"/>
  <c r="K156" i="68"/>
  <c r="I156" i="68"/>
  <c r="H156" i="68"/>
  <c r="P155" i="68"/>
  <c r="M155" i="68"/>
  <c r="J155" i="68"/>
  <c r="P154" i="68"/>
  <c r="P156" i="68" s="1"/>
  <c r="M154" i="68"/>
  <c r="J154" i="68"/>
  <c r="J156" i="68" s="1"/>
  <c r="N152" i="68"/>
  <c r="K152" i="68"/>
  <c r="I152" i="68"/>
  <c r="H152" i="68"/>
  <c r="J152" i="68" s="1"/>
  <c r="P151" i="68"/>
  <c r="M151" i="68"/>
  <c r="J151" i="68"/>
  <c r="P150" i="68"/>
  <c r="M150" i="68"/>
  <c r="J150" i="68"/>
  <c r="O148" i="68"/>
  <c r="N148" i="68"/>
  <c r="L148" i="68"/>
  <c r="K148" i="68"/>
  <c r="I148" i="68"/>
  <c r="H148" i="68"/>
  <c r="P147" i="68"/>
  <c r="M147" i="68"/>
  <c r="J147" i="68"/>
  <c r="P146" i="68"/>
  <c r="P148" i="68" s="1"/>
  <c r="M146" i="68"/>
  <c r="M148" i="68" s="1"/>
  <c r="J146" i="68"/>
  <c r="J148" i="68" s="1"/>
  <c r="O143" i="68"/>
  <c r="N143" i="68"/>
  <c r="L143" i="68"/>
  <c r="K143" i="68"/>
  <c r="I143" i="68"/>
  <c r="H143" i="68"/>
  <c r="P142" i="68"/>
  <c r="M142" i="68"/>
  <c r="J142" i="68"/>
  <c r="P141" i="68"/>
  <c r="M141" i="68"/>
  <c r="J141" i="68"/>
  <c r="J140" i="68"/>
  <c r="J139" i="68"/>
  <c r="P138" i="68"/>
  <c r="M138" i="68"/>
  <c r="J138" i="68"/>
  <c r="P137" i="68"/>
  <c r="M137" i="68"/>
  <c r="J137" i="68"/>
  <c r="J136" i="68"/>
  <c r="P135" i="68"/>
  <c r="P143" i="68" s="1"/>
  <c r="M135" i="68"/>
  <c r="M143" i="68" s="1"/>
  <c r="J135" i="68"/>
  <c r="O134" i="68"/>
  <c r="O144" i="68" s="1"/>
  <c r="N134" i="68"/>
  <c r="N144" i="68" s="1"/>
  <c r="L134" i="68"/>
  <c r="L144" i="68" s="1"/>
  <c r="K134" i="68"/>
  <c r="K144" i="68" s="1"/>
  <c r="I134" i="68"/>
  <c r="I144" i="68" s="1"/>
  <c r="H134" i="68"/>
  <c r="H144" i="68" s="1"/>
  <c r="P133" i="68"/>
  <c r="M133" i="68"/>
  <c r="J133" i="68"/>
  <c r="P132" i="68"/>
  <c r="M132" i="68"/>
  <c r="J132" i="68"/>
  <c r="J131" i="68"/>
  <c r="P130" i="68"/>
  <c r="P134" i="68" s="1"/>
  <c r="P144" i="68" s="1"/>
  <c r="M130" i="68"/>
  <c r="M134" i="68" s="1"/>
  <c r="M144" i="68" s="1"/>
  <c r="J130" i="68"/>
  <c r="J134" i="68" s="1"/>
  <c r="N127" i="68"/>
  <c r="K127" i="68"/>
  <c r="H127" i="68"/>
  <c r="N122" i="68"/>
  <c r="K122" i="68"/>
  <c r="H122" i="68"/>
  <c r="N117" i="68"/>
  <c r="N123" i="68" s="1"/>
  <c r="K117" i="68"/>
  <c r="K123" i="68" s="1"/>
  <c r="H117" i="68"/>
  <c r="O111" i="68"/>
  <c r="N111" i="68"/>
  <c r="L111" i="68"/>
  <c r="K111" i="68"/>
  <c r="I111" i="68"/>
  <c r="H111" i="68"/>
  <c r="P110" i="68"/>
  <c r="P111" i="68" s="1"/>
  <c r="M110" i="68"/>
  <c r="M111" i="68" s="1"/>
  <c r="J110" i="68"/>
  <c r="J111" i="68" s="1"/>
  <c r="O108" i="68"/>
  <c r="N108" i="68"/>
  <c r="L108" i="68"/>
  <c r="K108" i="68"/>
  <c r="H108" i="68"/>
  <c r="P107" i="68"/>
  <c r="M107" i="68"/>
  <c r="J107" i="68"/>
  <c r="J106" i="68"/>
  <c r="P105" i="68"/>
  <c r="M105" i="68"/>
  <c r="J105" i="68"/>
  <c r="P104" i="68"/>
  <c r="M104" i="68"/>
  <c r="J104" i="68"/>
  <c r="P103" i="68"/>
  <c r="M103" i="68"/>
  <c r="J103" i="68"/>
  <c r="P102" i="68"/>
  <c r="M102" i="68"/>
  <c r="J102" i="68"/>
  <c r="P101" i="68"/>
  <c r="M101" i="68"/>
  <c r="J101" i="68"/>
  <c r="P100" i="68"/>
  <c r="M100" i="68"/>
  <c r="J100" i="68"/>
  <c r="P99" i="68"/>
  <c r="M99" i="68"/>
  <c r="J99" i="68"/>
  <c r="P98" i="68"/>
  <c r="M98" i="68"/>
  <c r="J98" i="68"/>
  <c r="P97" i="68"/>
  <c r="M97" i="68"/>
  <c r="J97" i="68"/>
  <c r="P96" i="68"/>
  <c r="M96" i="68"/>
  <c r="J96" i="68"/>
  <c r="P95" i="68"/>
  <c r="M95" i="68"/>
  <c r="J95" i="68"/>
  <c r="P94" i="68"/>
  <c r="M94" i="68"/>
  <c r="J94" i="68"/>
  <c r="P93" i="68"/>
  <c r="M93" i="68"/>
  <c r="J93" i="68"/>
  <c r="P92" i="68"/>
  <c r="M92" i="68"/>
  <c r="J92" i="68"/>
  <c r="P91" i="68"/>
  <c r="M91" i="68"/>
  <c r="J91" i="68"/>
  <c r="P90" i="68"/>
  <c r="M90" i="68"/>
  <c r="J90" i="68"/>
  <c r="P89" i="68"/>
  <c r="M89" i="68"/>
  <c r="J89" i="68"/>
  <c r="P88" i="68"/>
  <c r="M88" i="68"/>
  <c r="J88" i="68"/>
  <c r="P87" i="68"/>
  <c r="M87" i="68"/>
  <c r="J87" i="68"/>
  <c r="J86" i="68"/>
  <c r="P85" i="68"/>
  <c r="M85" i="68"/>
  <c r="J85" i="68"/>
  <c r="P84" i="68"/>
  <c r="M84" i="68"/>
  <c r="J84" i="68"/>
  <c r="P83" i="68"/>
  <c r="M83" i="68"/>
  <c r="J83" i="68"/>
  <c r="P82" i="68"/>
  <c r="M82" i="68"/>
  <c r="J82" i="68"/>
  <c r="P81" i="68"/>
  <c r="M81" i="68"/>
  <c r="J81" i="68"/>
  <c r="P80" i="68"/>
  <c r="M80" i="68"/>
  <c r="J80" i="68"/>
  <c r="P79" i="68"/>
  <c r="M79" i="68"/>
  <c r="J79" i="68"/>
  <c r="P78" i="68"/>
  <c r="M78" i="68"/>
  <c r="J78" i="68"/>
  <c r="P77" i="68"/>
  <c r="M77" i="68"/>
  <c r="J77" i="68"/>
  <c r="J75" i="68"/>
  <c r="J74" i="68"/>
  <c r="J73" i="68"/>
  <c r="I108" i="68"/>
  <c r="J72" i="68"/>
  <c r="J71" i="68"/>
  <c r="J70" i="68"/>
  <c r="P69" i="68"/>
  <c r="M69" i="68"/>
  <c r="J69" i="68"/>
  <c r="O67" i="68"/>
  <c r="N67" i="68"/>
  <c r="L67" i="68"/>
  <c r="L189" i="68" s="1"/>
  <c r="K67" i="68"/>
  <c r="H67" i="68"/>
  <c r="P66" i="68"/>
  <c r="M66" i="68"/>
  <c r="J66" i="68"/>
  <c r="P65" i="68"/>
  <c r="M65" i="68"/>
  <c r="J65" i="68"/>
  <c r="P64" i="68"/>
  <c r="M64" i="68"/>
  <c r="J64" i="68"/>
  <c r="P63" i="68"/>
  <c r="M63" i="68"/>
  <c r="J63" i="68"/>
  <c r="J62" i="68"/>
  <c r="P61" i="68"/>
  <c r="M61" i="68"/>
  <c r="J61" i="68"/>
  <c r="P60" i="68"/>
  <c r="M60" i="68"/>
  <c r="J60" i="68"/>
  <c r="P59" i="68"/>
  <c r="M59" i="68"/>
  <c r="J59" i="68"/>
  <c r="P58" i="68"/>
  <c r="M58" i="68"/>
  <c r="J58" i="68"/>
  <c r="P57" i="68"/>
  <c r="M57" i="68"/>
  <c r="J57" i="68"/>
  <c r="P56" i="68"/>
  <c r="M56" i="68"/>
  <c r="J56" i="68"/>
  <c r="P55" i="68"/>
  <c r="M55" i="68"/>
  <c r="J55" i="68"/>
  <c r="P54" i="68"/>
  <c r="M54" i="68"/>
  <c r="J54" i="68"/>
  <c r="P53" i="68"/>
  <c r="M53" i="68"/>
  <c r="J53" i="68"/>
  <c r="P52" i="68"/>
  <c r="M52" i="68"/>
  <c r="J52" i="68"/>
  <c r="P51" i="68"/>
  <c r="M51" i="68"/>
  <c r="J51" i="68"/>
  <c r="P50" i="68"/>
  <c r="M50" i="68"/>
  <c r="J50" i="68"/>
  <c r="P49" i="68"/>
  <c r="M49" i="68"/>
  <c r="J49" i="68"/>
  <c r="P48" i="68"/>
  <c r="M48" i="68"/>
  <c r="J48" i="68"/>
  <c r="P47" i="68"/>
  <c r="M47" i="68"/>
  <c r="J47" i="68"/>
  <c r="P46" i="68"/>
  <c r="M46" i="68"/>
  <c r="J46" i="68"/>
  <c r="P45" i="68"/>
  <c r="M45" i="68"/>
  <c r="J45" i="68"/>
  <c r="P44" i="68"/>
  <c r="M44" i="68"/>
  <c r="J44" i="68"/>
  <c r="P43" i="68"/>
  <c r="M43" i="68"/>
  <c r="J43" i="68"/>
  <c r="P42" i="68"/>
  <c r="M42" i="68"/>
  <c r="J42" i="68"/>
  <c r="P41" i="68"/>
  <c r="M41" i="68"/>
  <c r="J41" i="68"/>
  <c r="J40" i="68"/>
  <c r="P39" i="68"/>
  <c r="M39" i="68"/>
  <c r="J39" i="68"/>
  <c r="I67" i="68"/>
  <c r="P38" i="68"/>
  <c r="M38" i="68"/>
  <c r="J38" i="68"/>
  <c r="P37" i="68"/>
  <c r="M37" i="68"/>
  <c r="M67" i="68" s="1"/>
  <c r="J37" i="68"/>
  <c r="B35" i="68"/>
  <c r="C35" i="68" s="1"/>
  <c r="D35" i="68" s="1"/>
  <c r="E35" i="68" s="1"/>
  <c r="F35" i="68" s="1"/>
  <c r="G35" i="68" s="1"/>
  <c r="N34" i="68"/>
  <c r="K34" i="68"/>
  <c r="P26" i="68"/>
  <c r="J24" i="68"/>
  <c r="I39" i="67"/>
  <c r="I67" i="67" s="1"/>
  <c r="I73" i="67"/>
  <c r="I90" i="67"/>
  <c r="J73" i="67"/>
  <c r="O187" i="67"/>
  <c r="N187" i="67"/>
  <c r="L187" i="67"/>
  <c r="K187" i="67"/>
  <c r="I187" i="67"/>
  <c r="H187" i="67"/>
  <c r="P186" i="67"/>
  <c r="M186" i="67"/>
  <c r="J186" i="67"/>
  <c r="P185" i="67"/>
  <c r="M185" i="67"/>
  <c r="J185" i="67"/>
  <c r="P184" i="67"/>
  <c r="M184" i="67"/>
  <c r="J184" i="67"/>
  <c r="P183" i="67"/>
  <c r="M183" i="67"/>
  <c r="J183" i="67"/>
  <c r="O181" i="67"/>
  <c r="N181" i="67"/>
  <c r="L181" i="67"/>
  <c r="K181" i="67"/>
  <c r="I181" i="67"/>
  <c r="H181" i="67"/>
  <c r="J180" i="67"/>
  <c r="P179" i="67"/>
  <c r="M179" i="67"/>
  <c r="J179" i="67"/>
  <c r="P178" i="67"/>
  <c r="M178" i="67"/>
  <c r="J178" i="67"/>
  <c r="J177" i="67"/>
  <c r="P176" i="67"/>
  <c r="M176" i="67"/>
  <c r="J176" i="67"/>
  <c r="P175" i="67"/>
  <c r="M175" i="67"/>
  <c r="M181" i="67" s="1"/>
  <c r="J175" i="67"/>
  <c r="O173" i="67"/>
  <c r="N173" i="67"/>
  <c r="L173" i="67"/>
  <c r="K173" i="67"/>
  <c r="I173" i="67"/>
  <c r="H173" i="67"/>
  <c r="P172" i="67"/>
  <c r="M172" i="67"/>
  <c r="J172" i="67"/>
  <c r="P171" i="67"/>
  <c r="M171" i="67"/>
  <c r="J171" i="67"/>
  <c r="P170" i="67"/>
  <c r="M170" i="67"/>
  <c r="J170" i="67"/>
  <c r="P169" i="67"/>
  <c r="M169" i="67"/>
  <c r="J169" i="67"/>
  <c r="O167" i="67"/>
  <c r="N167" i="67"/>
  <c r="L167" i="67"/>
  <c r="K167" i="67"/>
  <c r="I167" i="67"/>
  <c r="H167" i="67"/>
  <c r="P166" i="67"/>
  <c r="P167" i="67" s="1"/>
  <c r="M166" i="67"/>
  <c r="M167" i="67" s="1"/>
  <c r="J166" i="67"/>
  <c r="J167" i="67" s="1"/>
  <c r="O164" i="67"/>
  <c r="N164" i="67"/>
  <c r="L164" i="67"/>
  <c r="K164" i="67"/>
  <c r="I164" i="67"/>
  <c r="H164" i="67"/>
  <c r="P163" i="67"/>
  <c r="M163" i="67"/>
  <c r="J163" i="67"/>
  <c r="P162" i="67"/>
  <c r="P164" i="67" s="1"/>
  <c r="M162" i="67"/>
  <c r="J162" i="67"/>
  <c r="P161" i="67"/>
  <c r="M161" i="67"/>
  <c r="J161" i="67"/>
  <c r="P160" i="67"/>
  <c r="M160" i="67"/>
  <c r="J160" i="67"/>
  <c r="J164" i="67" s="1"/>
  <c r="O158" i="67"/>
  <c r="N158" i="67"/>
  <c r="L158" i="67"/>
  <c r="K158" i="67"/>
  <c r="I158" i="67"/>
  <c r="H158" i="67"/>
  <c r="P157" i="67"/>
  <c r="P158" i="67" s="1"/>
  <c r="M157" i="67"/>
  <c r="M158" i="67" s="1"/>
  <c r="J157" i="67"/>
  <c r="J158" i="67" s="1"/>
  <c r="O155" i="67"/>
  <c r="N155" i="67"/>
  <c r="L155" i="67"/>
  <c r="K155" i="67"/>
  <c r="I155" i="67"/>
  <c r="H155" i="67"/>
  <c r="P154" i="67"/>
  <c r="M154" i="67"/>
  <c r="J154" i="67"/>
  <c r="P153" i="67"/>
  <c r="M153" i="67"/>
  <c r="M155" i="67" s="1"/>
  <c r="J153" i="67"/>
  <c r="N151" i="67"/>
  <c r="K151" i="67"/>
  <c r="I151" i="67"/>
  <c r="H151" i="67"/>
  <c r="J151" i="67" s="1"/>
  <c r="P150" i="67"/>
  <c r="M150" i="67"/>
  <c r="J150" i="67"/>
  <c r="P149" i="67"/>
  <c r="M149" i="67"/>
  <c r="J149" i="67"/>
  <c r="O147" i="67"/>
  <c r="N147" i="67"/>
  <c r="L147" i="67"/>
  <c r="K147" i="67"/>
  <c r="I147" i="67"/>
  <c r="H147" i="67"/>
  <c r="P146" i="67"/>
  <c r="M146" i="67"/>
  <c r="J146" i="67"/>
  <c r="P145" i="67"/>
  <c r="M145" i="67"/>
  <c r="M147" i="67" s="1"/>
  <c r="J145" i="67"/>
  <c r="O142" i="67"/>
  <c r="N142" i="67"/>
  <c r="L142" i="67"/>
  <c r="K142" i="67"/>
  <c r="I142" i="67"/>
  <c r="H142" i="67"/>
  <c r="P141" i="67"/>
  <c r="M141" i="67"/>
  <c r="J141" i="67"/>
  <c r="P140" i="67"/>
  <c r="M140" i="67"/>
  <c r="J140" i="67"/>
  <c r="J139" i="67"/>
  <c r="J138" i="67"/>
  <c r="P137" i="67"/>
  <c r="M137" i="67"/>
  <c r="J137" i="67"/>
  <c r="P136" i="67"/>
  <c r="M136" i="67"/>
  <c r="J136" i="67"/>
  <c r="J135" i="67"/>
  <c r="P134" i="67"/>
  <c r="M134" i="67"/>
  <c r="M142" i="67" s="1"/>
  <c r="J134" i="67"/>
  <c r="O133" i="67"/>
  <c r="O143" i="67" s="1"/>
  <c r="N133" i="67"/>
  <c r="N143" i="67" s="1"/>
  <c r="L133" i="67"/>
  <c r="L143" i="67" s="1"/>
  <c r="K133" i="67"/>
  <c r="K143" i="67" s="1"/>
  <c r="I133" i="67"/>
  <c r="I143" i="67" s="1"/>
  <c r="H133" i="67"/>
  <c r="H143" i="67" s="1"/>
  <c r="P132" i="67"/>
  <c r="M132" i="67"/>
  <c r="J132" i="67"/>
  <c r="P131" i="67"/>
  <c r="M131" i="67"/>
  <c r="J131" i="67"/>
  <c r="J130" i="67"/>
  <c r="P129" i="67"/>
  <c r="M129" i="67"/>
  <c r="M133" i="67" s="1"/>
  <c r="M143" i="67" s="1"/>
  <c r="J129" i="67"/>
  <c r="N126" i="67"/>
  <c r="K126" i="67"/>
  <c r="H126" i="67"/>
  <c r="N121" i="67"/>
  <c r="K121" i="67"/>
  <c r="H121" i="67"/>
  <c r="N116" i="67"/>
  <c r="N122" i="67" s="1"/>
  <c r="K116" i="67"/>
  <c r="H116" i="67"/>
  <c r="O110" i="67"/>
  <c r="N110" i="67"/>
  <c r="L110" i="67"/>
  <c r="K110" i="67"/>
  <c r="I110" i="67"/>
  <c r="H110" i="67"/>
  <c r="P109" i="67"/>
  <c r="P110" i="67" s="1"/>
  <c r="M109" i="67"/>
  <c r="M110" i="67" s="1"/>
  <c r="J109" i="67"/>
  <c r="J110" i="67" s="1"/>
  <c r="O107" i="67"/>
  <c r="N107" i="67"/>
  <c r="L107" i="67"/>
  <c r="K107" i="67"/>
  <c r="I107" i="67"/>
  <c r="H107" i="67"/>
  <c r="P106" i="67"/>
  <c r="M106" i="67"/>
  <c r="J106" i="67"/>
  <c r="J105" i="67"/>
  <c r="P104" i="67"/>
  <c r="M104" i="67"/>
  <c r="J104" i="67"/>
  <c r="P103" i="67"/>
  <c r="M103" i="67"/>
  <c r="J103" i="67"/>
  <c r="P102" i="67"/>
  <c r="M102" i="67"/>
  <c r="J102" i="67"/>
  <c r="P101" i="67"/>
  <c r="M101" i="67"/>
  <c r="J101" i="67"/>
  <c r="P100" i="67"/>
  <c r="M100" i="67"/>
  <c r="J100" i="67"/>
  <c r="P99" i="67"/>
  <c r="M99" i="67"/>
  <c r="J99" i="67"/>
  <c r="P98" i="67"/>
  <c r="M98" i="67"/>
  <c r="J98" i="67"/>
  <c r="P97" i="67"/>
  <c r="M97" i="67"/>
  <c r="J97" i="67"/>
  <c r="P96" i="67"/>
  <c r="M96" i="67"/>
  <c r="J96" i="67"/>
  <c r="P95" i="67"/>
  <c r="M95" i="67"/>
  <c r="J95" i="67"/>
  <c r="P94" i="67"/>
  <c r="M94" i="67"/>
  <c r="J94" i="67"/>
  <c r="P93" i="67"/>
  <c r="M93" i="67"/>
  <c r="J93" i="67"/>
  <c r="P92" i="67"/>
  <c r="M92" i="67"/>
  <c r="J92" i="67"/>
  <c r="P91" i="67"/>
  <c r="M91" i="67"/>
  <c r="J91" i="67"/>
  <c r="P90" i="67"/>
  <c r="M90" i="67"/>
  <c r="J90" i="67"/>
  <c r="P89" i="67"/>
  <c r="M89" i="67"/>
  <c r="J89" i="67"/>
  <c r="P88" i="67"/>
  <c r="M88" i="67"/>
  <c r="J88" i="67"/>
  <c r="P87" i="67"/>
  <c r="M87" i="67"/>
  <c r="J87" i="67"/>
  <c r="P86" i="67"/>
  <c r="M86" i="67"/>
  <c r="J86" i="67"/>
  <c r="J85" i="67"/>
  <c r="P84" i="67"/>
  <c r="M84" i="67"/>
  <c r="J84" i="67"/>
  <c r="P83" i="67"/>
  <c r="M83" i="67"/>
  <c r="J83" i="67"/>
  <c r="P82" i="67"/>
  <c r="M82" i="67"/>
  <c r="J82" i="67"/>
  <c r="P81" i="67"/>
  <c r="M81" i="67"/>
  <c r="J81" i="67"/>
  <c r="P80" i="67"/>
  <c r="M80" i="67"/>
  <c r="J80" i="67"/>
  <c r="P79" i="67"/>
  <c r="M79" i="67"/>
  <c r="J79" i="67"/>
  <c r="P78" i="67"/>
  <c r="M78" i="67"/>
  <c r="J78" i="67"/>
  <c r="P77" i="67"/>
  <c r="M77" i="67"/>
  <c r="J77" i="67"/>
  <c r="P76" i="67"/>
  <c r="M76" i="67"/>
  <c r="J76" i="67"/>
  <c r="J75" i="67"/>
  <c r="P74" i="67"/>
  <c r="M74" i="67"/>
  <c r="J74" i="67"/>
  <c r="P72" i="67"/>
  <c r="M72" i="67"/>
  <c r="J72" i="67"/>
  <c r="J71" i="67"/>
  <c r="J70" i="67"/>
  <c r="P69" i="67"/>
  <c r="M69" i="67"/>
  <c r="J69" i="67"/>
  <c r="O67" i="67"/>
  <c r="N67" i="67"/>
  <c r="L67" i="67"/>
  <c r="K67" i="67"/>
  <c r="H67" i="67"/>
  <c r="P66" i="67"/>
  <c r="M66" i="67"/>
  <c r="J66" i="67"/>
  <c r="P65" i="67"/>
  <c r="M65" i="67"/>
  <c r="J65" i="67"/>
  <c r="P64" i="67"/>
  <c r="M64" i="67"/>
  <c r="J64" i="67"/>
  <c r="P63" i="67"/>
  <c r="M63" i="67"/>
  <c r="J63" i="67"/>
  <c r="J62" i="67"/>
  <c r="P61" i="67"/>
  <c r="M61" i="67"/>
  <c r="J61" i="67"/>
  <c r="P60" i="67"/>
  <c r="M60" i="67"/>
  <c r="J60" i="67"/>
  <c r="P59" i="67"/>
  <c r="M59" i="67"/>
  <c r="J59" i="67"/>
  <c r="P58" i="67"/>
  <c r="M58" i="67"/>
  <c r="J58" i="67"/>
  <c r="P57" i="67"/>
  <c r="M57" i="67"/>
  <c r="J57" i="67"/>
  <c r="P56" i="67"/>
  <c r="M56" i="67"/>
  <c r="J56" i="67"/>
  <c r="P55" i="67"/>
  <c r="M55" i="67"/>
  <c r="J55" i="67"/>
  <c r="P54" i="67"/>
  <c r="M54" i="67"/>
  <c r="J54" i="67"/>
  <c r="P53" i="67"/>
  <c r="M53" i="67"/>
  <c r="J53" i="67"/>
  <c r="P52" i="67"/>
  <c r="M52" i="67"/>
  <c r="J52" i="67"/>
  <c r="P51" i="67"/>
  <c r="M51" i="67"/>
  <c r="J51" i="67"/>
  <c r="P50" i="67"/>
  <c r="M50" i="67"/>
  <c r="J50" i="67"/>
  <c r="P49" i="67"/>
  <c r="M49" i="67"/>
  <c r="J49" i="67"/>
  <c r="P48" i="67"/>
  <c r="M48" i="67"/>
  <c r="J48" i="67"/>
  <c r="P47" i="67"/>
  <c r="M47" i="67"/>
  <c r="J47" i="67"/>
  <c r="P46" i="67"/>
  <c r="M46" i="67"/>
  <c r="J46" i="67"/>
  <c r="P45" i="67"/>
  <c r="M45" i="67"/>
  <c r="J45" i="67"/>
  <c r="P44" i="67"/>
  <c r="M44" i="67"/>
  <c r="J44" i="67"/>
  <c r="P43" i="67"/>
  <c r="M43" i="67"/>
  <c r="J43" i="67"/>
  <c r="P42" i="67"/>
  <c r="M42" i="67"/>
  <c r="J42" i="67"/>
  <c r="P41" i="67"/>
  <c r="M41" i="67"/>
  <c r="J41" i="67"/>
  <c r="J40" i="67"/>
  <c r="P39" i="67"/>
  <c r="M39" i="67"/>
  <c r="P38" i="67"/>
  <c r="M38" i="67"/>
  <c r="J38" i="67"/>
  <c r="P37" i="67"/>
  <c r="M37" i="67"/>
  <c r="J37" i="67"/>
  <c r="B35" i="67"/>
  <c r="C35" i="67" s="1"/>
  <c r="D35" i="67" s="1"/>
  <c r="E35" i="67" s="1"/>
  <c r="F35" i="67" s="1"/>
  <c r="G35" i="67" s="1"/>
  <c r="N34" i="67"/>
  <c r="K34" i="67"/>
  <c r="P26" i="67"/>
  <c r="J24" i="67"/>
  <c r="O186" i="66"/>
  <c r="N186" i="66"/>
  <c r="L186" i="66"/>
  <c r="K186" i="66"/>
  <c r="I186" i="66"/>
  <c r="H186" i="66"/>
  <c r="P185" i="66"/>
  <c r="M185" i="66"/>
  <c r="J185" i="66"/>
  <c r="P184" i="66"/>
  <c r="M184" i="66"/>
  <c r="J184" i="66"/>
  <c r="P183" i="66"/>
  <c r="M183" i="66"/>
  <c r="J183" i="66"/>
  <c r="P182" i="66"/>
  <c r="M182" i="66"/>
  <c r="J182" i="66"/>
  <c r="O180" i="66"/>
  <c r="N180" i="66"/>
  <c r="L180" i="66"/>
  <c r="K180" i="66"/>
  <c r="I180" i="66"/>
  <c r="H180" i="66"/>
  <c r="J179" i="66"/>
  <c r="P178" i="66"/>
  <c r="M178" i="66"/>
  <c r="M180" i="66" s="1"/>
  <c r="J178" i="66"/>
  <c r="P177" i="66"/>
  <c r="M177" i="66"/>
  <c r="J177" i="66"/>
  <c r="J176" i="66"/>
  <c r="P175" i="66"/>
  <c r="M175" i="66"/>
  <c r="J175" i="66"/>
  <c r="P174" i="66"/>
  <c r="P180" i="66" s="1"/>
  <c r="M174" i="66"/>
  <c r="J174" i="66"/>
  <c r="O172" i="66"/>
  <c r="N172" i="66"/>
  <c r="L172" i="66"/>
  <c r="K172" i="66"/>
  <c r="I172" i="66"/>
  <c r="H172" i="66"/>
  <c r="P171" i="66"/>
  <c r="M171" i="66"/>
  <c r="J171" i="66"/>
  <c r="P170" i="66"/>
  <c r="M170" i="66"/>
  <c r="J170" i="66"/>
  <c r="P169" i="66"/>
  <c r="P172" i="66" s="1"/>
  <c r="M169" i="66"/>
  <c r="J169" i="66"/>
  <c r="P168" i="66"/>
  <c r="M168" i="66"/>
  <c r="J168" i="66"/>
  <c r="O166" i="66"/>
  <c r="N166" i="66"/>
  <c r="L166" i="66"/>
  <c r="K166" i="66"/>
  <c r="I166" i="66"/>
  <c r="H166" i="66"/>
  <c r="P165" i="66"/>
  <c r="P166" i="66" s="1"/>
  <c r="M165" i="66"/>
  <c r="M166" i="66" s="1"/>
  <c r="J165" i="66"/>
  <c r="J166" i="66" s="1"/>
  <c r="O163" i="66"/>
  <c r="N163" i="66"/>
  <c r="L163" i="66"/>
  <c r="K163" i="66"/>
  <c r="I163" i="66"/>
  <c r="H163" i="66"/>
  <c r="P162" i="66"/>
  <c r="M162" i="66"/>
  <c r="J162" i="66"/>
  <c r="P161" i="66"/>
  <c r="M161" i="66"/>
  <c r="J161" i="66"/>
  <c r="P160" i="66"/>
  <c r="M160" i="66"/>
  <c r="J160" i="66"/>
  <c r="P159" i="66"/>
  <c r="P163" i="66" s="1"/>
  <c r="M159" i="66"/>
  <c r="J159" i="66"/>
  <c r="O157" i="66"/>
  <c r="N157" i="66"/>
  <c r="L157" i="66"/>
  <c r="K157" i="66"/>
  <c r="I157" i="66"/>
  <c r="H157" i="66"/>
  <c r="P156" i="66"/>
  <c r="P157" i="66" s="1"/>
  <c r="M156" i="66"/>
  <c r="M157" i="66" s="1"/>
  <c r="J156" i="66"/>
  <c r="J157" i="66" s="1"/>
  <c r="O154" i="66"/>
  <c r="N154" i="66"/>
  <c r="L154" i="66"/>
  <c r="K154" i="66"/>
  <c r="I154" i="66"/>
  <c r="H154" i="66"/>
  <c r="P153" i="66"/>
  <c r="M153" i="66"/>
  <c r="J153" i="66"/>
  <c r="P152" i="66"/>
  <c r="P154" i="66" s="1"/>
  <c r="M152" i="66"/>
  <c r="J152" i="66"/>
  <c r="J154" i="66" s="1"/>
  <c r="N150" i="66"/>
  <c r="K150" i="66"/>
  <c r="I150" i="66"/>
  <c r="H150" i="66"/>
  <c r="J150" i="66" s="1"/>
  <c r="P149" i="66"/>
  <c r="M149" i="66"/>
  <c r="J149" i="66"/>
  <c r="P148" i="66"/>
  <c r="M148" i="66"/>
  <c r="J148" i="66"/>
  <c r="O146" i="66"/>
  <c r="N146" i="66"/>
  <c r="L146" i="66"/>
  <c r="K146" i="66"/>
  <c r="I146" i="66"/>
  <c r="H146" i="66"/>
  <c r="P145" i="66"/>
  <c r="M145" i="66"/>
  <c r="J145" i="66"/>
  <c r="P144" i="66"/>
  <c r="P146" i="66" s="1"/>
  <c r="M144" i="66"/>
  <c r="J144" i="66"/>
  <c r="J146" i="66" s="1"/>
  <c r="O141" i="66"/>
  <c r="N141" i="66"/>
  <c r="L141" i="66"/>
  <c r="K141" i="66"/>
  <c r="I141" i="66"/>
  <c r="H141" i="66"/>
  <c r="P140" i="66"/>
  <c r="M140" i="66"/>
  <c r="J140" i="66"/>
  <c r="P139" i="66"/>
  <c r="M139" i="66"/>
  <c r="J139" i="66"/>
  <c r="J138" i="66"/>
  <c r="J137" i="66"/>
  <c r="P136" i="66"/>
  <c r="M136" i="66"/>
  <c r="J136" i="66"/>
  <c r="P135" i="66"/>
  <c r="M135" i="66"/>
  <c r="J135" i="66"/>
  <c r="J134" i="66"/>
  <c r="P133" i="66"/>
  <c r="M133" i="66"/>
  <c r="M141" i="66" s="1"/>
  <c r="J133" i="66"/>
  <c r="O132" i="66"/>
  <c r="O142" i="66" s="1"/>
  <c r="N132" i="66"/>
  <c r="N142" i="66" s="1"/>
  <c r="L132" i="66"/>
  <c r="L142" i="66" s="1"/>
  <c r="K132" i="66"/>
  <c r="K142" i="66" s="1"/>
  <c r="I132" i="66"/>
  <c r="I142" i="66" s="1"/>
  <c r="H132" i="66"/>
  <c r="P131" i="66"/>
  <c r="M131" i="66"/>
  <c r="J131" i="66"/>
  <c r="P130" i="66"/>
  <c r="M130" i="66"/>
  <c r="J130" i="66"/>
  <c r="J129" i="66"/>
  <c r="P128" i="66"/>
  <c r="M128" i="66"/>
  <c r="M132" i="66" s="1"/>
  <c r="J128" i="66"/>
  <c r="N125" i="66"/>
  <c r="K125" i="66"/>
  <c r="H125" i="66"/>
  <c r="N120" i="66"/>
  <c r="K120" i="66"/>
  <c r="H120" i="66"/>
  <c r="N115" i="66"/>
  <c r="N121" i="66" s="1"/>
  <c r="K115" i="66"/>
  <c r="K121" i="66" s="1"/>
  <c r="H115" i="66"/>
  <c r="O109" i="66"/>
  <c r="N109" i="66"/>
  <c r="L109" i="66"/>
  <c r="K109" i="66"/>
  <c r="I109" i="66"/>
  <c r="H109" i="66"/>
  <c r="P108" i="66"/>
  <c r="P109" i="66" s="1"/>
  <c r="M108" i="66"/>
  <c r="M109" i="66" s="1"/>
  <c r="J108" i="66"/>
  <c r="J109" i="66" s="1"/>
  <c r="O106" i="66"/>
  <c r="N106" i="66"/>
  <c r="L106" i="66"/>
  <c r="K106" i="66"/>
  <c r="I106" i="66"/>
  <c r="H106" i="66"/>
  <c r="P105" i="66"/>
  <c r="M105" i="66"/>
  <c r="J105" i="66"/>
  <c r="J104" i="66"/>
  <c r="P103" i="66"/>
  <c r="M103" i="66"/>
  <c r="J103" i="66"/>
  <c r="P102" i="66"/>
  <c r="M102" i="66"/>
  <c r="J102" i="66"/>
  <c r="P101" i="66"/>
  <c r="M101" i="66"/>
  <c r="J101" i="66"/>
  <c r="P100" i="66"/>
  <c r="M100" i="66"/>
  <c r="J100" i="66"/>
  <c r="P99" i="66"/>
  <c r="M99" i="66"/>
  <c r="J99" i="66"/>
  <c r="P98" i="66"/>
  <c r="M98" i="66"/>
  <c r="J98" i="66"/>
  <c r="P97" i="66"/>
  <c r="M97" i="66"/>
  <c r="J97" i="66"/>
  <c r="P96" i="66"/>
  <c r="M96" i="66"/>
  <c r="J96" i="66"/>
  <c r="P95" i="66"/>
  <c r="M95" i="66"/>
  <c r="J95" i="66"/>
  <c r="P94" i="66"/>
  <c r="M94" i="66"/>
  <c r="J94" i="66"/>
  <c r="P93" i="66"/>
  <c r="M93" i="66"/>
  <c r="J93" i="66"/>
  <c r="P92" i="66"/>
  <c r="M92" i="66"/>
  <c r="J92" i="66"/>
  <c r="P91" i="66"/>
  <c r="M91" i="66"/>
  <c r="J91" i="66"/>
  <c r="P90" i="66"/>
  <c r="M90" i="66"/>
  <c r="J90" i="66"/>
  <c r="P89" i="66"/>
  <c r="M89" i="66"/>
  <c r="J89" i="66"/>
  <c r="P88" i="66"/>
  <c r="M88" i="66"/>
  <c r="J88" i="66"/>
  <c r="P87" i="66"/>
  <c r="M87" i="66"/>
  <c r="J87" i="66"/>
  <c r="P86" i="66"/>
  <c r="M86" i="66"/>
  <c r="J86" i="66"/>
  <c r="P85" i="66"/>
  <c r="M85" i="66"/>
  <c r="J85" i="66"/>
  <c r="J84" i="66"/>
  <c r="P83" i="66"/>
  <c r="M83" i="66"/>
  <c r="J83" i="66"/>
  <c r="P82" i="66"/>
  <c r="M82" i="66"/>
  <c r="J82" i="66"/>
  <c r="P81" i="66"/>
  <c r="M81" i="66"/>
  <c r="J81" i="66"/>
  <c r="P80" i="66"/>
  <c r="M80" i="66"/>
  <c r="J80" i="66"/>
  <c r="P79" i="66"/>
  <c r="M79" i="66"/>
  <c r="J79" i="66"/>
  <c r="P78" i="66"/>
  <c r="M78" i="66"/>
  <c r="J78" i="66"/>
  <c r="P77" i="66"/>
  <c r="M77" i="66"/>
  <c r="J77" i="66"/>
  <c r="P76" i="66"/>
  <c r="M76" i="66"/>
  <c r="J76" i="66"/>
  <c r="P75" i="66"/>
  <c r="M75" i="66"/>
  <c r="J75" i="66"/>
  <c r="J74" i="66"/>
  <c r="P73" i="66"/>
  <c r="M73" i="66"/>
  <c r="J73" i="66"/>
  <c r="P72" i="66"/>
  <c r="M72" i="66"/>
  <c r="J72" i="66"/>
  <c r="J71" i="66"/>
  <c r="J70" i="66"/>
  <c r="P69" i="66"/>
  <c r="M69" i="66"/>
  <c r="J69" i="66"/>
  <c r="O67" i="66"/>
  <c r="N67" i="66"/>
  <c r="L67" i="66"/>
  <c r="K67" i="66"/>
  <c r="K187" i="66" s="1"/>
  <c r="I67" i="66"/>
  <c r="H67" i="66"/>
  <c r="P66" i="66"/>
  <c r="M66" i="66"/>
  <c r="J66" i="66"/>
  <c r="P65" i="66"/>
  <c r="M65" i="66"/>
  <c r="J65" i="66"/>
  <c r="P64" i="66"/>
  <c r="M64" i="66"/>
  <c r="J64" i="66"/>
  <c r="P63" i="66"/>
  <c r="M63" i="66"/>
  <c r="J63" i="66"/>
  <c r="J62" i="66"/>
  <c r="P61" i="66"/>
  <c r="M61" i="66"/>
  <c r="J61" i="66"/>
  <c r="P60" i="66"/>
  <c r="M60" i="66"/>
  <c r="J60" i="66"/>
  <c r="P59" i="66"/>
  <c r="M59" i="66"/>
  <c r="J59" i="66"/>
  <c r="P58" i="66"/>
  <c r="M58" i="66"/>
  <c r="J58" i="66"/>
  <c r="P57" i="66"/>
  <c r="M57" i="66"/>
  <c r="J57" i="66"/>
  <c r="P56" i="66"/>
  <c r="M56" i="66"/>
  <c r="J56" i="66"/>
  <c r="P55" i="66"/>
  <c r="M55" i="66"/>
  <c r="J55" i="66"/>
  <c r="P54" i="66"/>
  <c r="M54" i="66"/>
  <c r="J54" i="66"/>
  <c r="P53" i="66"/>
  <c r="M53" i="66"/>
  <c r="J53" i="66"/>
  <c r="P52" i="66"/>
  <c r="M52" i="66"/>
  <c r="J52" i="66"/>
  <c r="P51" i="66"/>
  <c r="M51" i="66"/>
  <c r="J51" i="66"/>
  <c r="P50" i="66"/>
  <c r="M50" i="66"/>
  <c r="J50" i="66"/>
  <c r="P49" i="66"/>
  <c r="M49" i="66"/>
  <c r="J49" i="66"/>
  <c r="P48" i="66"/>
  <c r="M48" i="66"/>
  <c r="J48" i="66"/>
  <c r="P47" i="66"/>
  <c r="M47" i="66"/>
  <c r="J47" i="66"/>
  <c r="P46" i="66"/>
  <c r="M46" i="66"/>
  <c r="J46" i="66"/>
  <c r="P45" i="66"/>
  <c r="M45" i="66"/>
  <c r="J45" i="66"/>
  <c r="P44" i="66"/>
  <c r="M44" i="66"/>
  <c r="J44" i="66"/>
  <c r="P43" i="66"/>
  <c r="M43" i="66"/>
  <c r="J43" i="66"/>
  <c r="P42" i="66"/>
  <c r="M42" i="66"/>
  <c r="J42" i="66"/>
  <c r="P41" i="66"/>
  <c r="M41" i="66"/>
  <c r="J41" i="66"/>
  <c r="J40" i="66"/>
  <c r="P39" i="66"/>
  <c r="M39" i="66"/>
  <c r="J39" i="66"/>
  <c r="P38" i="66"/>
  <c r="M38" i="66"/>
  <c r="J38" i="66"/>
  <c r="P37" i="66"/>
  <c r="M37" i="66"/>
  <c r="J37" i="66"/>
  <c r="J67" i="66" s="1"/>
  <c r="B35" i="66"/>
  <c r="C35" i="66" s="1"/>
  <c r="D35" i="66" s="1"/>
  <c r="E35" i="66" s="1"/>
  <c r="F35" i="66" s="1"/>
  <c r="G35" i="66" s="1"/>
  <c r="N34" i="66"/>
  <c r="K34" i="66"/>
  <c r="P26" i="66"/>
  <c r="J24" i="66"/>
  <c r="J133" i="67" l="1"/>
  <c r="J152" i="69"/>
  <c r="M134" i="70"/>
  <c r="M143" i="70"/>
  <c r="J134" i="71"/>
  <c r="M172" i="66"/>
  <c r="P165" i="69"/>
  <c r="P134" i="71"/>
  <c r="P144" i="71" s="1"/>
  <c r="P143" i="71"/>
  <c r="J132" i="66"/>
  <c r="M146" i="66"/>
  <c r="J163" i="66"/>
  <c r="M174" i="69"/>
  <c r="H121" i="66"/>
  <c r="M187" i="67"/>
  <c r="M144" i="69"/>
  <c r="M143" i="69"/>
  <c r="M148" i="69"/>
  <c r="M67" i="66"/>
  <c r="M106" i="66"/>
  <c r="P132" i="66"/>
  <c r="P141" i="66"/>
  <c r="M154" i="66"/>
  <c r="J180" i="66"/>
  <c r="J186" i="66"/>
  <c r="P186" i="66"/>
  <c r="L188" i="67"/>
  <c r="H122" i="67"/>
  <c r="P133" i="67"/>
  <c r="P142" i="67"/>
  <c r="P147" i="67"/>
  <c r="J155" i="67"/>
  <c r="M164" i="67"/>
  <c r="J173" i="67"/>
  <c r="P181" i="67"/>
  <c r="P187" i="67"/>
  <c r="P67" i="68"/>
  <c r="H123" i="68"/>
  <c r="H189" i="68" s="1"/>
  <c r="M156" i="68"/>
  <c r="P174" i="68"/>
  <c r="J182" i="68"/>
  <c r="J188" i="68"/>
  <c r="M67" i="69"/>
  <c r="M108" i="69"/>
  <c r="H123" i="69"/>
  <c r="M156" i="69"/>
  <c r="P174" i="69"/>
  <c r="J182" i="69"/>
  <c r="J188" i="69"/>
  <c r="M67" i="70"/>
  <c r="L189" i="70"/>
  <c r="M108" i="70"/>
  <c r="H123" i="70"/>
  <c r="P134" i="70"/>
  <c r="P144" i="70" s="1"/>
  <c r="P143" i="70"/>
  <c r="P148" i="70"/>
  <c r="J152" i="70"/>
  <c r="J156" i="70"/>
  <c r="M165" i="70"/>
  <c r="M174" i="70"/>
  <c r="J67" i="71"/>
  <c r="K189" i="71"/>
  <c r="H123" i="71"/>
  <c r="M156" i="71"/>
  <c r="J165" i="71"/>
  <c r="M174" i="71"/>
  <c r="P67" i="66"/>
  <c r="P106" i="66"/>
  <c r="M186" i="66"/>
  <c r="M67" i="67"/>
  <c r="M188" i="67" s="1"/>
  <c r="P107" i="67"/>
  <c r="M107" i="67"/>
  <c r="K122" i="67"/>
  <c r="M173" i="67"/>
  <c r="O189" i="68"/>
  <c r="J143" i="68"/>
  <c r="J144" i="68" s="1"/>
  <c r="J165" i="68"/>
  <c r="M182" i="68"/>
  <c r="M188" i="68"/>
  <c r="P67" i="69"/>
  <c r="P108" i="69"/>
  <c r="J143" i="69"/>
  <c r="J144" i="69" s="1"/>
  <c r="J165" i="69"/>
  <c r="M182" i="69"/>
  <c r="M188" i="69"/>
  <c r="P67" i="70"/>
  <c r="P108" i="70"/>
  <c r="P165" i="70"/>
  <c r="P174" i="70"/>
  <c r="J182" i="70"/>
  <c r="J188" i="70"/>
  <c r="M67" i="71"/>
  <c r="L189" i="71"/>
  <c r="M108" i="71"/>
  <c r="J143" i="71"/>
  <c r="J144" i="71" s="1"/>
  <c r="J148" i="71"/>
  <c r="P156" i="71"/>
  <c r="M165" i="71"/>
  <c r="P174" i="71"/>
  <c r="J182" i="71"/>
  <c r="J188" i="71"/>
  <c r="M142" i="66"/>
  <c r="I187" i="66"/>
  <c r="O187" i="66"/>
  <c r="M163" i="66"/>
  <c r="J172" i="66"/>
  <c r="P67" i="67"/>
  <c r="J39" i="67"/>
  <c r="O188" i="67"/>
  <c r="J142" i="67"/>
  <c r="J143" i="67" s="1"/>
  <c r="J147" i="67"/>
  <c r="P155" i="67"/>
  <c r="P173" i="67"/>
  <c r="J181" i="67"/>
  <c r="J187" i="67"/>
  <c r="K189" i="68"/>
  <c r="M165" i="68"/>
  <c r="J174" i="68"/>
  <c r="P182" i="68"/>
  <c r="P188" i="68"/>
  <c r="O189" i="69"/>
  <c r="N123" i="69"/>
  <c r="M165" i="69"/>
  <c r="J174" i="69"/>
  <c r="P188" i="69"/>
  <c r="O189" i="70"/>
  <c r="J143" i="70"/>
  <c r="J144" i="70" s="1"/>
  <c r="J148" i="70"/>
  <c r="P156" i="70"/>
  <c r="M182" i="70"/>
  <c r="M188" i="70"/>
  <c r="P67" i="71"/>
  <c r="P189" i="71" s="1"/>
  <c r="P108" i="71"/>
  <c r="N123" i="71"/>
  <c r="N189" i="71" s="1"/>
  <c r="M134" i="71"/>
  <c r="M143" i="71"/>
  <c r="M148" i="71"/>
  <c r="P165" i="71"/>
  <c r="M182" i="71"/>
  <c r="M188" i="71"/>
  <c r="I189" i="71"/>
  <c r="J108" i="71"/>
  <c r="H189" i="71"/>
  <c r="J108" i="70"/>
  <c r="I189" i="70"/>
  <c r="J67" i="70"/>
  <c r="H189" i="70"/>
  <c r="N189" i="70"/>
  <c r="J67" i="69"/>
  <c r="I189" i="69"/>
  <c r="J108" i="69"/>
  <c r="P189" i="69"/>
  <c r="H189" i="69"/>
  <c r="N189" i="69"/>
  <c r="L189" i="69"/>
  <c r="P108" i="68"/>
  <c r="M108" i="68"/>
  <c r="J108" i="68"/>
  <c r="J67" i="68"/>
  <c r="P189" i="68"/>
  <c r="I189" i="68"/>
  <c r="N189" i="68"/>
  <c r="I188" i="67"/>
  <c r="J67" i="67"/>
  <c r="J107" i="67"/>
  <c r="K188" i="67"/>
  <c r="H188" i="67"/>
  <c r="N188" i="67"/>
  <c r="J106" i="66"/>
  <c r="J141" i="66"/>
  <c r="J142" i="66" s="1"/>
  <c r="H142" i="66"/>
  <c r="H187" i="66" s="1"/>
  <c r="N187" i="66"/>
  <c r="M187" i="66"/>
  <c r="L187" i="66"/>
  <c r="O186" i="64"/>
  <c r="N186" i="64"/>
  <c r="L186" i="64"/>
  <c r="K186" i="64"/>
  <c r="I186" i="64"/>
  <c r="H186" i="64"/>
  <c r="P185" i="64"/>
  <c r="M185" i="64"/>
  <c r="J185" i="64"/>
  <c r="P184" i="64"/>
  <c r="M184" i="64"/>
  <c r="J184" i="64"/>
  <c r="P183" i="64"/>
  <c r="M183" i="64"/>
  <c r="J183" i="64"/>
  <c r="P182" i="64"/>
  <c r="M182" i="64"/>
  <c r="J182" i="64"/>
  <c r="O180" i="64"/>
  <c r="N180" i="64"/>
  <c r="L180" i="64"/>
  <c r="K180" i="64"/>
  <c r="I180" i="64"/>
  <c r="H180" i="64"/>
  <c r="J179" i="64"/>
  <c r="P178" i="64"/>
  <c r="M178" i="64"/>
  <c r="J178" i="64"/>
  <c r="P177" i="64"/>
  <c r="M177" i="64"/>
  <c r="J177" i="64"/>
  <c r="J176" i="64"/>
  <c r="P175" i="64"/>
  <c r="M175" i="64"/>
  <c r="J175" i="64"/>
  <c r="P174" i="64"/>
  <c r="M174" i="64"/>
  <c r="J174" i="64"/>
  <c r="O172" i="64"/>
  <c r="N172" i="64"/>
  <c r="L172" i="64"/>
  <c r="K172" i="64"/>
  <c r="I172" i="64"/>
  <c r="H172" i="64"/>
  <c r="P171" i="64"/>
  <c r="M171" i="64"/>
  <c r="J171" i="64"/>
  <c r="P170" i="64"/>
  <c r="M170" i="64"/>
  <c r="J170" i="64"/>
  <c r="P169" i="64"/>
  <c r="M169" i="64"/>
  <c r="J169" i="64"/>
  <c r="P168" i="64"/>
  <c r="M168" i="64"/>
  <c r="M172" i="64" s="1"/>
  <c r="J168" i="64"/>
  <c r="O166" i="64"/>
  <c r="N166" i="64"/>
  <c r="L166" i="64"/>
  <c r="K166" i="64"/>
  <c r="I166" i="64"/>
  <c r="H166" i="64"/>
  <c r="P165" i="64"/>
  <c r="P166" i="64" s="1"/>
  <c r="M165" i="64"/>
  <c r="M166" i="64" s="1"/>
  <c r="J165" i="64"/>
  <c r="J166" i="64" s="1"/>
  <c r="O163" i="64"/>
  <c r="N163" i="64"/>
  <c r="L163" i="64"/>
  <c r="K163" i="64"/>
  <c r="I163" i="64"/>
  <c r="H163" i="64"/>
  <c r="P162" i="64"/>
  <c r="M162" i="64"/>
  <c r="J162" i="64"/>
  <c r="P161" i="64"/>
  <c r="M161" i="64"/>
  <c r="J161" i="64"/>
  <c r="P160" i="64"/>
  <c r="M160" i="64"/>
  <c r="J160" i="64"/>
  <c r="P159" i="64"/>
  <c r="M159" i="64"/>
  <c r="J159" i="64"/>
  <c r="O157" i="64"/>
  <c r="N157" i="64"/>
  <c r="L157" i="64"/>
  <c r="K157" i="64"/>
  <c r="I157" i="64"/>
  <c r="H157" i="64"/>
  <c r="P156" i="64"/>
  <c r="P157" i="64" s="1"/>
  <c r="M156" i="64"/>
  <c r="M157" i="64" s="1"/>
  <c r="J156" i="64"/>
  <c r="J157" i="64" s="1"/>
  <c r="O154" i="64"/>
  <c r="N154" i="64"/>
  <c r="L154" i="64"/>
  <c r="K154" i="64"/>
  <c r="I154" i="64"/>
  <c r="H154" i="64"/>
  <c r="P153" i="64"/>
  <c r="M153" i="64"/>
  <c r="J153" i="64"/>
  <c r="P152" i="64"/>
  <c r="M152" i="64"/>
  <c r="J152" i="64"/>
  <c r="N150" i="64"/>
  <c r="K150" i="64"/>
  <c r="I150" i="64"/>
  <c r="H150" i="64"/>
  <c r="P149" i="64"/>
  <c r="M149" i="64"/>
  <c r="J149" i="64"/>
  <c r="P148" i="64"/>
  <c r="M148" i="64"/>
  <c r="J148" i="64"/>
  <c r="O146" i="64"/>
  <c r="N146" i="64"/>
  <c r="L146" i="64"/>
  <c r="K146" i="64"/>
  <c r="I146" i="64"/>
  <c r="H146" i="64"/>
  <c r="P145" i="64"/>
  <c r="M145" i="64"/>
  <c r="J145" i="64"/>
  <c r="P144" i="64"/>
  <c r="P146" i="64" s="1"/>
  <c r="M144" i="64"/>
  <c r="J144" i="64"/>
  <c r="O141" i="64"/>
  <c r="N141" i="64"/>
  <c r="L141" i="64"/>
  <c r="K141" i="64"/>
  <c r="I141" i="64"/>
  <c r="H141" i="64"/>
  <c r="P140" i="64"/>
  <c r="M140" i="64"/>
  <c r="J140" i="64"/>
  <c r="P139" i="64"/>
  <c r="M139" i="64"/>
  <c r="J139" i="64"/>
  <c r="J138" i="64"/>
  <c r="J137" i="64"/>
  <c r="P136" i="64"/>
  <c r="M136" i="64"/>
  <c r="J136" i="64"/>
  <c r="P135" i="64"/>
  <c r="M135" i="64"/>
  <c r="J135" i="64"/>
  <c r="J134" i="64"/>
  <c r="P133" i="64"/>
  <c r="M133" i="64"/>
  <c r="J133" i="64"/>
  <c r="O132" i="64"/>
  <c r="O142" i="64" s="1"/>
  <c r="N132" i="64"/>
  <c r="N142" i="64" s="1"/>
  <c r="L132" i="64"/>
  <c r="L142" i="64" s="1"/>
  <c r="K132" i="64"/>
  <c r="K142" i="64" s="1"/>
  <c r="I132" i="64"/>
  <c r="H132" i="64"/>
  <c r="P131" i="64"/>
  <c r="M131" i="64"/>
  <c r="J131" i="64"/>
  <c r="P130" i="64"/>
  <c r="M130" i="64"/>
  <c r="J130" i="64"/>
  <c r="J129" i="64"/>
  <c r="P128" i="64"/>
  <c r="M128" i="64"/>
  <c r="M132" i="64" s="1"/>
  <c r="J128" i="64"/>
  <c r="N125" i="64"/>
  <c r="K125" i="64"/>
  <c r="H125" i="64"/>
  <c r="N120" i="64"/>
  <c r="K120" i="64"/>
  <c r="H120" i="64"/>
  <c r="H121" i="64" s="1"/>
  <c r="N115" i="64"/>
  <c r="N121" i="64" s="1"/>
  <c r="K115" i="64"/>
  <c r="K121" i="64" s="1"/>
  <c r="H115" i="64"/>
  <c r="O109" i="64"/>
  <c r="N109" i="64"/>
  <c r="L109" i="64"/>
  <c r="K109" i="64"/>
  <c r="J109" i="64"/>
  <c r="I109" i="64"/>
  <c r="H109" i="64"/>
  <c r="P108" i="64"/>
  <c r="P109" i="64" s="1"/>
  <c r="M108" i="64"/>
  <c r="M109" i="64" s="1"/>
  <c r="J108" i="64"/>
  <c r="O106" i="64"/>
  <c r="N106" i="64"/>
  <c r="L106" i="64"/>
  <c r="K106" i="64"/>
  <c r="I106" i="64"/>
  <c r="H106" i="64"/>
  <c r="P105" i="64"/>
  <c r="M105" i="64"/>
  <c r="J105" i="64"/>
  <c r="J104" i="64"/>
  <c r="P103" i="64"/>
  <c r="M103" i="64"/>
  <c r="J103" i="64"/>
  <c r="P102" i="64"/>
  <c r="M102" i="64"/>
  <c r="J102" i="64"/>
  <c r="P101" i="64"/>
  <c r="M101" i="64"/>
  <c r="J101" i="64"/>
  <c r="P100" i="64"/>
  <c r="M100" i="64"/>
  <c r="J100" i="64"/>
  <c r="P99" i="64"/>
  <c r="M99" i="64"/>
  <c r="J99" i="64"/>
  <c r="P98" i="64"/>
  <c r="M98" i="64"/>
  <c r="J98" i="64"/>
  <c r="P97" i="64"/>
  <c r="M97" i="64"/>
  <c r="J97" i="64"/>
  <c r="P96" i="64"/>
  <c r="M96" i="64"/>
  <c r="J96" i="64"/>
  <c r="P95" i="64"/>
  <c r="M95" i="64"/>
  <c r="J95" i="64"/>
  <c r="P94" i="64"/>
  <c r="M94" i="64"/>
  <c r="J94" i="64"/>
  <c r="P93" i="64"/>
  <c r="M93" i="64"/>
  <c r="J93" i="64"/>
  <c r="P92" i="64"/>
  <c r="M92" i="64"/>
  <c r="J92" i="64"/>
  <c r="P91" i="64"/>
  <c r="M91" i="64"/>
  <c r="J91" i="64"/>
  <c r="P90" i="64"/>
  <c r="M90" i="64"/>
  <c r="J90" i="64"/>
  <c r="P89" i="64"/>
  <c r="M89" i="64"/>
  <c r="J89" i="64"/>
  <c r="P88" i="64"/>
  <c r="M88" i="64"/>
  <c r="J88" i="64"/>
  <c r="P87" i="64"/>
  <c r="M87" i="64"/>
  <c r="J87" i="64"/>
  <c r="P86" i="64"/>
  <c r="M86" i="64"/>
  <c r="J86" i="64"/>
  <c r="P85" i="64"/>
  <c r="M85" i="64"/>
  <c r="J85" i="64"/>
  <c r="J84" i="64"/>
  <c r="P83" i="64"/>
  <c r="M83" i="64"/>
  <c r="J83" i="64"/>
  <c r="P82" i="64"/>
  <c r="M82" i="64"/>
  <c r="J82" i="64"/>
  <c r="P81" i="64"/>
  <c r="M81" i="64"/>
  <c r="J81" i="64"/>
  <c r="P80" i="64"/>
  <c r="M80" i="64"/>
  <c r="J80" i="64"/>
  <c r="P79" i="64"/>
  <c r="M79" i="64"/>
  <c r="J79" i="64"/>
  <c r="P78" i="64"/>
  <c r="M78" i="64"/>
  <c r="J78" i="64"/>
  <c r="P77" i="64"/>
  <c r="M77" i="64"/>
  <c r="J77" i="64"/>
  <c r="P76" i="64"/>
  <c r="M76" i="64"/>
  <c r="J76" i="64"/>
  <c r="P75" i="64"/>
  <c r="M75" i="64"/>
  <c r="J75" i="64"/>
  <c r="J74" i="64"/>
  <c r="P73" i="64"/>
  <c r="M73" i="64"/>
  <c r="J73" i="64"/>
  <c r="P72" i="64"/>
  <c r="M72" i="64"/>
  <c r="J72" i="64"/>
  <c r="J71" i="64"/>
  <c r="J70" i="64"/>
  <c r="P69" i="64"/>
  <c r="M69" i="64"/>
  <c r="J69" i="64"/>
  <c r="O67" i="64"/>
  <c r="N67" i="64"/>
  <c r="L67" i="64"/>
  <c r="K67" i="64"/>
  <c r="I67" i="64"/>
  <c r="H67" i="64"/>
  <c r="P66" i="64"/>
  <c r="M66" i="64"/>
  <c r="J66" i="64"/>
  <c r="P65" i="64"/>
  <c r="M65" i="64"/>
  <c r="J65" i="64"/>
  <c r="P64" i="64"/>
  <c r="M64" i="64"/>
  <c r="J64" i="64"/>
  <c r="P63" i="64"/>
  <c r="M63" i="64"/>
  <c r="J63" i="64"/>
  <c r="J62" i="64"/>
  <c r="P61" i="64"/>
  <c r="M61" i="64"/>
  <c r="J61" i="64"/>
  <c r="P60" i="64"/>
  <c r="M60" i="64"/>
  <c r="J60" i="64"/>
  <c r="P59" i="64"/>
  <c r="M59" i="64"/>
  <c r="J59" i="64"/>
  <c r="P58" i="64"/>
  <c r="M58" i="64"/>
  <c r="J58" i="64"/>
  <c r="P57" i="64"/>
  <c r="M57" i="64"/>
  <c r="J57" i="64"/>
  <c r="P56" i="64"/>
  <c r="M56" i="64"/>
  <c r="J56" i="64"/>
  <c r="P55" i="64"/>
  <c r="M55" i="64"/>
  <c r="J55" i="64"/>
  <c r="P54" i="64"/>
  <c r="M54" i="64"/>
  <c r="J54" i="64"/>
  <c r="P53" i="64"/>
  <c r="M53" i="64"/>
  <c r="J53" i="64"/>
  <c r="P52" i="64"/>
  <c r="M52" i="64"/>
  <c r="J52" i="64"/>
  <c r="P51" i="64"/>
  <c r="M51" i="64"/>
  <c r="J51" i="64"/>
  <c r="P50" i="64"/>
  <c r="M50" i="64"/>
  <c r="J50" i="64"/>
  <c r="P49" i="64"/>
  <c r="M49" i="64"/>
  <c r="J49" i="64"/>
  <c r="P48" i="64"/>
  <c r="M48" i="64"/>
  <c r="J48" i="64"/>
  <c r="P47" i="64"/>
  <c r="M47" i="64"/>
  <c r="J47" i="64"/>
  <c r="P46" i="64"/>
  <c r="M46" i="64"/>
  <c r="J46" i="64"/>
  <c r="P45" i="64"/>
  <c r="M45" i="64"/>
  <c r="J45" i="64"/>
  <c r="P44" i="64"/>
  <c r="M44" i="64"/>
  <c r="J44" i="64"/>
  <c r="P43" i="64"/>
  <c r="M43" i="64"/>
  <c r="J43" i="64"/>
  <c r="P42" i="64"/>
  <c r="M42" i="64"/>
  <c r="J42" i="64"/>
  <c r="P41" i="64"/>
  <c r="M41" i="64"/>
  <c r="J41" i="64"/>
  <c r="J40" i="64"/>
  <c r="P39" i="64"/>
  <c r="M39" i="64"/>
  <c r="J39" i="64"/>
  <c r="P38" i="64"/>
  <c r="M38" i="64"/>
  <c r="M67" i="64" s="1"/>
  <c r="J38" i="64"/>
  <c r="P37" i="64"/>
  <c r="M37" i="64"/>
  <c r="J37" i="64"/>
  <c r="B35" i="64"/>
  <c r="C35" i="64" s="1"/>
  <c r="D35" i="64" s="1"/>
  <c r="E35" i="64" s="1"/>
  <c r="F35" i="64" s="1"/>
  <c r="G35" i="64" s="1"/>
  <c r="N34" i="64"/>
  <c r="K34" i="64"/>
  <c r="P26" i="64"/>
  <c r="J24" i="64"/>
  <c r="J132" i="64" l="1"/>
  <c r="M141" i="64"/>
  <c r="P189" i="70"/>
  <c r="M189" i="69"/>
  <c r="P141" i="64"/>
  <c r="P180" i="64"/>
  <c r="J150" i="64"/>
  <c r="M146" i="64"/>
  <c r="M163" i="64"/>
  <c r="M144" i="70"/>
  <c r="K187" i="64"/>
  <c r="M189" i="70"/>
  <c r="J154" i="64"/>
  <c r="L187" i="64"/>
  <c r="P106" i="64"/>
  <c r="J146" i="64"/>
  <c r="M154" i="64"/>
  <c r="P163" i="64"/>
  <c r="P172" i="64"/>
  <c r="J172" i="64"/>
  <c r="J180" i="64"/>
  <c r="J189" i="69"/>
  <c r="M144" i="71"/>
  <c r="M189" i="71" s="1"/>
  <c r="P143" i="67"/>
  <c r="P188" i="67" s="1"/>
  <c r="P142" i="66"/>
  <c r="P187" i="66" s="1"/>
  <c r="M106" i="64"/>
  <c r="P67" i="64"/>
  <c r="N187" i="64"/>
  <c r="P132" i="64"/>
  <c r="P142" i="64" s="1"/>
  <c r="H142" i="64"/>
  <c r="H187" i="64" s="1"/>
  <c r="P154" i="64"/>
  <c r="J163" i="64"/>
  <c r="M180" i="64"/>
  <c r="M186" i="64"/>
  <c r="M189" i="68"/>
  <c r="J189" i="71"/>
  <c r="O187" i="64"/>
  <c r="I142" i="64"/>
  <c r="P186" i="64"/>
  <c r="J186" i="64"/>
  <c r="J189" i="70"/>
  <c r="J189" i="68"/>
  <c r="J188" i="67"/>
  <c r="J187" i="66"/>
  <c r="J67" i="64"/>
  <c r="I187" i="64"/>
  <c r="J106" i="64"/>
  <c r="J141" i="64"/>
  <c r="J142" i="64" s="1"/>
  <c r="J187" i="64" s="1"/>
  <c r="M142" i="64"/>
  <c r="M187" i="64"/>
  <c r="O186" i="63"/>
  <c r="N186" i="63"/>
  <c r="L186" i="63"/>
  <c r="K186" i="63"/>
  <c r="I186" i="63"/>
  <c r="H186" i="63"/>
  <c r="P185" i="63"/>
  <c r="M185" i="63"/>
  <c r="J185" i="63"/>
  <c r="P184" i="63"/>
  <c r="M184" i="63"/>
  <c r="J184" i="63"/>
  <c r="P183" i="63"/>
  <c r="M183" i="63"/>
  <c r="J183" i="63"/>
  <c r="P182" i="63"/>
  <c r="M182" i="63"/>
  <c r="J182" i="63"/>
  <c r="O180" i="63"/>
  <c r="N180" i="63"/>
  <c r="L180" i="63"/>
  <c r="K180" i="63"/>
  <c r="I180" i="63"/>
  <c r="H180" i="63"/>
  <c r="J179" i="63"/>
  <c r="P178" i="63"/>
  <c r="M178" i="63"/>
  <c r="J178" i="63"/>
  <c r="P177" i="63"/>
  <c r="M177" i="63"/>
  <c r="J177" i="63"/>
  <c r="J176" i="63"/>
  <c r="P175" i="63"/>
  <c r="M175" i="63"/>
  <c r="J175" i="63"/>
  <c r="P174" i="63"/>
  <c r="M174" i="63"/>
  <c r="J174" i="63"/>
  <c r="O172" i="63"/>
  <c r="N172" i="63"/>
  <c r="L172" i="63"/>
  <c r="K172" i="63"/>
  <c r="I172" i="63"/>
  <c r="H172" i="63"/>
  <c r="P171" i="63"/>
  <c r="M171" i="63"/>
  <c r="J171" i="63"/>
  <c r="P170" i="63"/>
  <c r="M170" i="63"/>
  <c r="J170" i="63"/>
  <c r="P169" i="63"/>
  <c r="M169" i="63"/>
  <c r="J169" i="63"/>
  <c r="P168" i="63"/>
  <c r="M168" i="63"/>
  <c r="J168" i="63"/>
  <c r="O166" i="63"/>
  <c r="N166" i="63"/>
  <c r="L166" i="63"/>
  <c r="K166" i="63"/>
  <c r="I166" i="63"/>
  <c r="H166" i="63"/>
  <c r="P165" i="63"/>
  <c r="P166" i="63" s="1"/>
  <c r="M165" i="63"/>
  <c r="M166" i="63" s="1"/>
  <c r="J165" i="63"/>
  <c r="J166" i="63" s="1"/>
  <c r="O163" i="63"/>
  <c r="N163" i="63"/>
  <c r="L163" i="63"/>
  <c r="K163" i="63"/>
  <c r="I163" i="63"/>
  <c r="H163" i="63"/>
  <c r="P162" i="63"/>
  <c r="M162" i="63"/>
  <c r="J162" i="63"/>
  <c r="P161" i="63"/>
  <c r="M161" i="63"/>
  <c r="J161" i="63"/>
  <c r="P160" i="63"/>
  <c r="M160" i="63"/>
  <c r="J160" i="63"/>
  <c r="P159" i="63"/>
  <c r="M159" i="63"/>
  <c r="J159" i="63"/>
  <c r="O157" i="63"/>
  <c r="N157" i="63"/>
  <c r="L157" i="63"/>
  <c r="K157" i="63"/>
  <c r="I157" i="63"/>
  <c r="H157" i="63"/>
  <c r="P156" i="63"/>
  <c r="P157" i="63" s="1"/>
  <c r="M156" i="63"/>
  <c r="M157" i="63" s="1"/>
  <c r="J156" i="63"/>
  <c r="J157" i="63" s="1"/>
  <c r="O154" i="63"/>
  <c r="N154" i="63"/>
  <c r="L154" i="63"/>
  <c r="K154" i="63"/>
  <c r="I154" i="63"/>
  <c r="H154" i="63"/>
  <c r="P153" i="63"/>
  <c r="M153" i="63"/>
  <c r="J153" i="63"/>
  <c r="P152" i="63"/>
  <c r="M152" i="63"/>
  <c r="J152" i="63"/>
  <c r="N150" i="63"/>
  <c r="K150" i="63"/>
  <c r="I150" i="63"/>
  <c r="H150" i="63"/>
  <c r="P149" i="63"/>
  <c r="M149" i="63"/>
  <c r="J149" i="63"/>
  <c r="P148" i="63"/>
  <c r="M148" i="63"/>
  <c r="J148" i="63"/>
  <c r="O146" i="63"/>
  <c r="N146" i="63"/>
  <c r="L146" i="63"/>
  <c r="K146" i="63"/>
  <c r="I146" i="63"/>
  <c r="H146" i="63"/>
  <c r="P145" i="63"/>
  <c r="M145" i="63"/>
  <c r="J145" i="63"/>
  <c r="P144" i="63"/>
  <c r="P146" i="63" s="1"/>
  <c r="M144" i="63"/>
  <c r="J144" i="63"/>
  <c r="O141" i="63"/>
  <c r="N141" i="63"/>
  <c r="L141" i="63"/>
  <c r="K141" i="63"/>
  <c r="I141" i="63"/>
  <c r="H141" i="63"/>
  <c r="P140" i="63"/>
  <c r="M140" i="63"/>
  <c r="J140" i="63"/>
  <c r="P139" i="63"/>
  <c r="M139" i="63"/>
  <c r="J139" i="63"/>
  <c r="J138" i="63"/>
  <c r="J137" i="63"/>
  <c r="P136" i="63"/>
  <c r="M136" i="63"/>
  <c r="J136" i="63"/>
  <c r="P135" i="63"/>
  <c r="M135" i="63"/>
  <c r="J135" i="63"/>
  <c r="J134" i="63"/>
  <c r="P133" i="63"/>
  <c r="P141" i="63" s="1"/>
  <c r="M133" i="63"/>
  <c r="J133" i="63"/>
  <c r="O132" i="63"/>
  <c r="O142" i="63" s="1"/>
  <c r="N132" i="63"/>
  <c r="N142" i="63" s="1"/>
  <c r="L132" i="63"/>
  <c r="L142" i="63" s="1"/>
  <c r="K132" i="63"/>
  <c r="K142" i="63" s="1"/>
  <c r="I132" i="63"/>
  <c r="I142" i="63" s="1"/>
  <c r="H132" i="63"/>
  <c r="H142" i="63" s="1"/>
  <c r="P131" i="63"/>
  <c r="M131" i="63"/>
  <c r="J131" i="63"/>
  <c r="P130" i="63"/>
  <c r="M130" i="63"/>
  <c r="J130" i="63"/>
  <c r="J129" i="63"/>
  <c r="P128" i="63"/>
  <c r="P132" i="63" s="1"/>
  <c r="P142" i="63" s="1"/>
  <c r="M128" i="63"/>
  <c r="J128" i="63"/>
  <c r="N125" i="63"/>
  <c r="K125" i="63"/>
  <c r="H125" i="63"/>
  <c r="N120" i="63"/>
  <c r="K120" i="63"/>
  <c r="H120" i="63"/>
  <c r="N115" i="63"/>
  <c r="K115" i="63"/>
  <c r="H115" i="63"/>
  <c r="O109" i="63"/>
  <c r="N109" i="63"/>
  <c r="L109" i="63"/>
  <c r="K109" i="63"/>
  <c r="I109" i="63"/>
  <c r="H109" i="63"/>
  <c r="P108" i="63"/>
  <c r="P109" i="63" s="1"/>
  <c r="M108" i="63"/>
  <c r="M109" i="63" s="1"/>
  <c r="J108" i="63"/>
  <c r="J109" i="63" s="1"/>
  <c r="O106" i="63"/>
  <c r="N106" i="63"/>
  <c r="L106" i="63"/>
  <c r="K106" i="63"/>
  <c r="I106" i="63"/>
  <c r="H106" i="63"/>
  <c r="P105" i="63"/>
  <c r="M105" i="63"/>
  <c r="J105" i="63"/>
  <c r="J104" i="63"/>
  <c r="P103" i="63"/>
  <c r="M103" i="63"/>
  <c r="J103" i="63"/>
  <c r="P102" i="63"/>
  <c r="M102" i="63"/>
  <c r="J102" i="63"/>
  <c r="P101" i="63"/>
  <c r="M101" i="63"/>
  <c r="J101" i="63"/>
  <c r="P100" i="63"/>
  <c r="M100" i="63"/>
  <c r="J100" i="63"/>
  <c r="P99" i="63"/>
  <c r="M99" i="63"/>
  <c r="J99" i="63"/>
  <c r="P98" i="63"/>
  <c r="M98" i="63"/>
  <c r="J98" i="63"/>
  <c r="P97" i="63"/>
  <c r="M97" i="63"/>
  <c r="J97" i="63"/>
  <c r="P96" i="63"/>
  <c r="M96" i="63"/>
  <c r="J96" i="63"/>
  <c r="P95" i="63"/>
  <c r="M95" i="63"/>
  <c r="J95" i="63"/>
  <c r="P94" i="63"/>
  <c r="M94" i="63"/>
  <c r="J94" i="63"/>
  <c r="P93" i="63"/>
  <c r="M93" i="63"/>
  <c r="J93" i="63"/>
  <c r="P92" i="63"/>
  <c r="M92" i="63"/>
  <c r="J92" i="63"/>
  <c r="P91" i="63"/>
  <c r="M91" i="63"/>
  <c r="J91" i="63"/>
  <c r="P90" i="63"/>
  <c r="M90" i="63"/>
  <c r="J90" i="63"/>
  <c r="P89" i="63"/>
  <c r="M89" i="63"/>
  <c r="J89" i="63"/>
  <c r="P88" i="63"/>
  <c r="M88" i="63"/>
  <c r="J88" i="63"/>
  <c r="P87" i="63"/>
  <c r="M87" i="63"/>
  <c r="J87" i="63"/>
  <c r="P86" i="63"/>
  <c r="M86" i="63"/>
  <c r="J86" i="63"/>
  <c r="P85" i="63"/>
  <c r="M85" i="63"/>
  <c r="J85" i="63"/>
  <c r="J84" i="63"/>
  <c r="P83" i="63"/>
  <c r="M83" i="63"/>
  <c r="J83" i="63"/>
  <c r="P82" i="63"/>
  <c r="M82" i="63"/>
  <c r="J82" i="63"/>
  <c r="P81" i="63"/>
  <c r="M81" i="63"/>
  <c r="J81" i="63"/>
  <c r="P80" i="63"/>
  <c r="M80" i="63"/>
  <c r="J80" i="63"/>
  <c r="P79" i="63"/>
  <c r="M79" i="63"/>
  <c r="J79" i="63"/>
  <c r="P78" i="63"/>
  <c r="M78" i="63"/>
  <c r="J78" i="63"/>
  <c r="P77" i="63"/>
  <c r="M77" i="63"/>
  <c r="J77" i="63"/>
  <c r="P76" i="63"/>
  <c r="M76" i="63"/>
  <c r="J76" i="63"/>
  <c r="P75" i="63"/>
  <c r="M75" i="63"/>
  <c r="J75" i="63"/>
  <c r="J74" i="63"/>
  <c r="P73" i="63"/>
  <c r="M73" i="63"/>
  <c r="J73" i="63"/>
  <c r="P72" i="63"/>
  <c r="M72" i="63"/>
  <c r="J72" i="63"/>
  <c r="J71" i="63"/>
  <c r="J70" i="63"/>
  <c r="P69" i="63"/>
  <c r="M69" i="63"/>
  <c r="M106" i="63" s="1"/>
  <c r="J69" i="63"/>
  <c r="O67" i="63"/>
  <c r="N67" i="63"/>
  <c r="L67" i="63"/>
  <c r="K67" i="63"/>
  <c r="I67" i="63"/>
  <c r="H67" i="63"/>
  <c r="P66" i="63"/>
  <c r="M66" i="63"/>
  <c r="J66" i="63"/>
  <c r="P65" i="63"/>
  <c r="M65" i="63"/>
  <c r="J65" i="63"/>
  <c r="P64" i="63"/>
  <c r="M64" i="63"/>
  <c r="J64" i="63"/>
  <c r="P63" i="63"/>
  <c r="M63" i="63"/>
  <c r="J63" i="63"/>
  <c r="J62" i="63"/>
  <c r="P61" i="63"/>
  <c r="M61" i="63"/>
  <c r="J61" i="63"/>
  <c r="P60" i="63"/>
  <c r="M60" i="63"/>
  <c r="J60" i="63"/>
  <c r="P59" i="63"/>
  <c r="M59" i="63"/>
  <c r="J59" i="63"/>
  <c r="P58" i="63"/>
  <c r="M58" i="63"/>
  <c r="J58" i="63"/>
  <c r="P57" i="63"/>
  <c r="M57" i="63"/>
  <c r="J57" i="63"/>
  <c r="P56" i="63"/>
  <c r="M56" i="63"/>
  <c r="J56" i="63"/>
  <c r="P55" i="63"/>
  <c r="M55" i="63"/>
  <c r="J55" i="63"/>
  <c r="P54" i="63"/>
  <c r="M54" i="63"/>
  <c r="J54" i="63"/>
  <c r="P53" i="63"/>
  <c r="M53" i="63"/>
  <c r="J53" i="63"/>
  <c r="P52" i="63"/>
  <c r="M52" i="63"/>
  <c r="J52" i="63"/>
  <c r="P51" i="63"/>
  <c r="M51" i="63"/>
  <c r="J51" i="63"/>
  <c r="P50" i="63"/>
  <c r="M50" i="63"/>
  <c r="J50" i="63"/>
  <c r="P49" i="63"/>
  <c r="M49" i="63"/>
  <c r="J49" i="63"/>
  <c r="P48" i="63"/>
  <c r="M48" i="63"/>
  <c r="J48" i="63"/>
  <c r="P47" i="63"/>
  <c r="M47" i="63"/>
  <c r="J47" i="63"/>
  <c r="P46" i="63"/>
  <c r="M46" i="63"/>
  <c r="J46" i="63"/>
  <c r="P45" i="63"/>
  <c r="M45" i="63"/>
  <c r="J45" i="63"/>
  <c r="P44" i="63"/>
  <c r="M44" i="63"/>
  <c r="J44" i="63"/>
  <c r="P43" i="63"/>
  <c r="M43" i="63"/>
  <c r="J43" i="63"/>
  <c r="P42" i="63"/>
  <c r="M42" i="63"/>
  <c r="J42" i="63"/>
  <c r="P41" i="63"/>
  <c r="M41" i="63"/>
  <c r="J41" i="63"/>
  <c r="J40" i="63"/>
  <c r="P39" i="63"/>
  <c r="M39" i="63"/>
  <c r="J39" i="63"/>
  <c r="P38" i="63"/>
  <c r="M38" i="63"/>
  <c r="J38" i="63"/>
  <c r="P37" i="63"/>
  <c r="M37" i="63"/>
  <c r="M67" i="63" s="1"/>
  <c r="J37" i="63"/>
  <c r="B35" i="63"/>
  <c r="C35" i="63" s="1"/>
  <c r="D35" i="63" s="1"/>
  <c r="E35" i="63" s="1"/>
  <c r="F35" i="63" s="1"/>
  <c r="G35" i="63" s="1"/>
  <c r="N34" i="63"/>
  <c r="K34" i="63"/>
  <c r="P26" i="63"/>
  <c r="J24" i="63"/>
  <c r="O186" i="62"/>
  <c r="N186" i="62"/>
  <c r="L186" i="62"/>
  <c r="K186" i="62"/>
  <c r="I186" i="62"/>
  <c r="H186" i="62"/>
  <c r="P185" i="62"/>
  <c r="M185" i="62"/>
  <c r="J185" i="62"/>
  <c r="P184" i="62"/>
  <c r="M184" i="62"/>
  <c r="J184" i="62"/>
  <c r="P183" i="62"/>
  <c r="M183" i="62"/>
  <c r="J183" i="62"/>
  <c r="P182" i="62"/>
  <c r="M182" i="62"/>
  <c r="J182" i="62"/>
  <c r="O180" i="62"/>
  <c r="N180" i="62"/>
  <c r="L180" i="62"/>
  <c r="K180" i="62"/>
  <c r="I180" i="62"/>
  <c r="H180" i="62"/>
  <c r="J179" i="62"/>
  <c r="P178" i="62"/>
  <c r="M178" i="62"/>
  <c r="J178" i="62"/>
  <c r="P177" i="62"/>
  <c r="M177" i="62"/>
  <c r="J177" i="62"/>
  <c r="J176" i="62"/>
  <c r="P175" i="62"/>
  <c r="M175" i="62"/>
  <c r="J175" i="62"/>
  <c r="P174" i="62"/>
  <c r="M174" i="62"/>
  <c r="J174" i="62"/>
  <c r="O172" i="62"/>
  <c r="N172" i="62"/>
  <c r="L172" i="62"/>
  <c r="K172" i="62"/>
  <c r="I172" i="62"/>
  <c r="H172" i="62"/>
  <c r="P171" i="62"/>
  <c r="M171" i="62"/>
  <c r="J171" i="62"/>
  <c r="P170" i="62"/>
  <c r="M170" i="62"/>
  <c r="J170" i="62"/>
  <c r="P169" i="62"/>
  <c r="M169" i="62"/>
  <c r="J169" i="62"/>
  <c r="P168" i="62"/>
  <c r="P172" i="62" s="1"/>
  <c r="M168" i="62"/>
  <c r="J168" i="62"/>
  <c r="O166" i="62"/>
  <c r="N166" i="62"/>
  <c r="L166" i="62"/>
  <c r="K166" i="62"/>
  <c r="I166" i="62"/>
  <c r="H166" i="62"/>
  <c r="P165" i="62"/>
  <c r="P166" i="62" s="1"/>
  <c r="M165" i="62"/>
  <c r="M166" i="62" s="1"/>
  <c r="J165" i="62"/>
  <c r="J166" i="62" s="1"/>
  <c r="O163" i="62"/>
  <c r="N163" i="62"/>
  <c r="L163" i="62"/>
  <c r="K163" i="62"/>
  <c r="I163" i="62"/>
  <c r="H163" i="62"/>
  <c r="P162" i="62"/>
  <c r="M162" i="62"/>
  <c r="J162" i="62"/>
  <c r="P161" i="62"/>
  <c r="M161" i="62"/>
  <c r="J161" i="62"/>
  <c r="P160" i="62"/>
  <c r="M160" i="62"/>
  <c r="J160" i="62"/>
  <c r="P159" i="62"/>
  <c r="M159" i="62"/>
  <c r="M163" i="62" s="1"/>
  <c r="J159" i="62"/>
  <c r="O157" i="62"/>
  <c r="N157" i="62"/>
  <c r="L157" i="62"/>
  <c r="K157" i="62"/>
  <c r="I157" i="62"/>
  <c r="H157" i="62"/>
  <c r="P156" i="62"/>
  <c r="P157" i="62" s="1"/>
  <c r="M156" i="62"/>
  <c r="M157" i="62" s="1"/>
  <c r="J156" i="62"/>
  <c r="J157" i="62" s="1"/>
  <c r="O154" i="62"/>
  <c r="N154" i="62"/>
  <c r="L154" i="62"/>
  <c r="K154" i="62"/>
  <c r="I154" i="62"/>
  <c r="H154" i="62"/>
  <c r="P153" i="62"/>
  <c r="M153" i="62"/>
  <c r="J153" i="62"/>
  <c r="P152" i="62"/>
  <c r="P154" i="62" s="1"/>
  <c r="M152" i="62"/>
  <c r="J152" i="62"/>
  <c r="J154" i="62" s="1"/>
  <c r="N150" i="62"/>
  <c r="K150" i="62"/>
  <c r="I150" i="62"/>
  <c r="H150" i="62"/>
  <c r="J150" i="62" s="1"/>
  <c r="P149" i="62"/>
  <c r="M149" i="62"/>
  <c r="J149" i="62"/>
  <c r="P148" i="62"/>
  <c r="M148" i="62"/>
  <c r="J148" i="62"/>
  <c r="O146" i="62"/>
  <c r="N146" i="62"/>
  <c r="L146" i="62"/>
  <c r="K146" i="62"/>
  <c r="I146" i="62"/>
  <c r="H146" i="62"/>
  <c r="P145" i="62"/>
  <c r="M145" i="62"/>
  <c r="J145" i="62"/>
  <c r="P144" i="62"/>
  <c r="P146" i="62" s="1"/>
  <c r="M144" i="62"/>
  <c r="J144" i="62"/>
  <c r="J146" i="62" s="1"/>
  <c r="O141" i="62"/>
  <c r="N141" i="62"/>
  <c r="L141" i="62"/>
  <c r="K141" i="62"/>
  <c r="I141" i="62"/>
  <c r="H141" i="62"/>
  <c r="P140" i="62"/>
  <c r="M140" i="62"/>
  <c r="J140" i="62"/>
  <c r="P139" i="62"/>
  <c r="M139" i="62"/>
  <c r="J139" i="62"/>
  <c r="J138" i="62"/>
  <c r="J137" i="62"/>
  <c r="P136" i="62"/>
  <c r="M136" i="62"/>
  <c r="J136" i="62"/>
  <c r="P135" i="62"/>
  <c r="M135" i="62"/>
  <c r="J135" i="62"/>
  <c r="J134" i="62"/>
  <c r="P133" i="62"/>
  <c r="P141" i="62" s="1"/>
  <c r="M133" i="62"/>
  <c r="J133" i="62"/>
  <c r="J141" i="62" s="1"/>
  <c r="O132" i="62"/>
  <c r="O142" i="62" s="1"/>
  <c r="N132" i="62"/>
  <c r="N142" i="62" s="1"/>
  <c r="L132" i="62"/>
  <c r="L142" i="62" s="1"/>
  <c r="K132" i="62"/>
  <c r="K142" i="62" s="1"/>
  <c r="I132" i="62"/>
  <c r="I142" i="62" s="1"/>
  <c r="H132" i="62"/>
  <c r="H142" i="62" s="1"/>
  <c r="P131" i="62"/>
  <c r="M131" i="62"/>
  <c r="J131" i="62"/>
  <c r="P130" i="62"/>
  <c r="M130" i="62"/>
  <c r="J130" i="62"/>
  <c r="J129" i="62"/>
  <c r="P128" i="62"/>
  <c r="P132" i="62" s="1"/>
  <c r="P142" i="62" s="1"/>
  <c r="M128" i="62"/>
  <c r="J128" i="62"/>
  <c r="N125" i="62"/>
  <c r="K125" i="62"/>
  <c r="H125" i="62"/>
  <c r="N120" i="62"/>
  <c r="K120" i="62"/>
  <c r="H120" i="62"/>
  <c r="N115" i="62"/>
  <c r="K115" i="62"/>
  <c r="K121" i="62" s="1"/>
  <c r="H115" i="62"/>
  <c r="O109" i="62"/>
  <c r="N109" i="62"/>
  <c r="L109" i="62"/>
  <c r="K109" i="62"/>
  <c r="I109" i="62"/>
  <c r="H109" i="62"/>
  <c r="P108" i="62"/>
  <c r="P109" i="62" s="1"/>
  <c r="M108" i="62"/>
  <c r="M109" i="62" s="1"/>
  <c r="J108" i="62"/>
  <c r="J109" i="62" s="1"/>
  <c r="O106" i="62"/>
  <c r="N106" i="62"/>
  <c r="L106" i="62"/>
  <c r="K106" i="62"/>
  <c r="I106" i="62"/>
  <c r="H106" i="62"/>
  <c r="P105" i="62"/>
  <c r="M105" i="62"/>
  <c r="J105" i="62"/>
  <c r="J104" i="62"/>
  <c r="P103" i="62"/>
  <c r="M103" i="62"/>
  <c r="J103" i="62"/>
  <c r="P102" i="62"/>
  <c r="M102" i="62"/>
  <c r="J102" i="62"/>
  <c r="P101" i="62"/>
  <c r="M101" i="62"/>
  <c r="J101" i="62"/>
  <c r="P100" i="62"/>
  <c r="M100" i="62"/>
  <c r="J100" i="62"/>
  <c r="P99" i="62"/>
  <c r="M99" i="62"/>
  <c r="J99" i="62"/>
  <c r="P98" i="62"/>
  <c r="M98" i="62"/>
  <c r="J98" i="62"/>
  <c r="P97" i="62"/>
  <c r="M97" i="62"/>
  <c r="J97" i="62"/>
  <c r="P96" i="62"/>
  <c r="M96" i="62"/>
  <c r="J96" i="62"/>
  <c r="P95" i="62"/>
  <c r="M95" i="62"/>
  <c r="J95" i="62"/>
  <c r="P94" i="62"/>
  <c r="M94" i="62"/>
  <c r="J94" i="62"/>
  <c r="P93" i="62"/>
  <c r="M93" i="62"/>
  <c r="J93" i="62"/>
  <c r="P92" i="62"/>
  <c r="M92" i="62"/>
  <c r="J92" i="62"/>
  <c r="P91" i="62"/>
  <c r="M91" i="62"/>
  <c r="J91" i="62"/>
  <c r="P90" i="62"/>
  <c r="M90" i="62"/>
  <c r="J90" i="62"/>
  <c r="P89" i="62"/>
  <c r="M89" i="62"/>
  <c r="J89" i="62"/>
  <c r="P88" i="62"/>
  <c r="M88" i="62"/>
  <c r="J88" i="62"/>
  <c r="P87" i="62"/>
  <c r="M87" i="62"/>
  <c r="J87" i="62"/>
  <c r="P86" i="62"/>
  <c r="M86" i="62"/>
  <c r="J86" i="62"/>
  <c r="P85" i="62"/>
  <c r="M85" i="62"/>
  <c r="J85" i="62"/>
  <c r="J84" i="62"/>
  <c r="P83" i="62"/>
  <c r="M83" i="62"/>
  <c r="J83" i="62"/>
  <c r="P82" i="62"/>
  <c r="M82" i="62"/>
  <c r="J82" i="62"/>
  <c r="P81" i="62"/>
  <c r="M81" i="62"/>
  <c r="J81" i="62"/>
  <c r="P80" i="62"/>
  <c r="M80" i="62"/>
  <c r="J80" i="62"/>
  <c r="P79" i="62"/>
  <c r="M79" i="62"/>
  <c r="J79" i="62"/>
  <c r="P78" i="62"/>
  <c r="M78" i="62"/>
  <c r="J78" i="62"/>
  <c r="P77" i="62"/>
  <c r="M77" i="62"/>
  <c r="J77" i="62"/>
  <c r="P76" i="62"/>
  <c r="M76" i="62"/>
  <c r="J76" i="62"/>
  <c r="P75" i="62"/>
  <c r="M75" i="62"/>
  <c r="J75" i="62"/>
  <c r="J74" i="62"/>
  <c r="P73" i="62"/>
  <c r="M73" i="62"/>
  <c r="J73" i="62"/>
  <c r="P72" i="62"/>
  <c r="M72" i="62"/>
  <c r="J72" i="62"/>
  <c r="J71" i="62"/>
  <c r="J70" i="62"/>
  <c r="P69" i="62"/>
  <c r="M69" i="62"/>
  <c r="J69" i="62"/>
  <c r="O67" i="62"/>
  <c r="N67" i="62"/>
  <c r="L67" i="62"/>
  <c r="L187" i="62" s="1"/>
  <c r="K67" i="62"/>
  <c r="H67" i="62"/>
  <c r="P66" i="62"/>
  <c r="M66" i="62"/>
  <c r="J66" i="62"/>
  <c r="P65" i="62"/>
  <c r="M65" i="62"/>
  <c r="J65" i="62"/>
  <c r="P64" i="62"/>
  <c r="M64" i="62"/>
  <c r="J64" i="62"/>
  <c r="P63" i="62"/>
  <c r="M63" i="62"/>
  <c r="J63" i="62"/>
  <c r="J62" i="62"/>
  <c r="P61" i="62"/>
  <c r="M61" i="62"/>
  <c r="J61" i="62"/>
  <c r="P60" i="62"/>
  <c r="M60" i="62"/>
  <c r="J60" i="62"/>
  <c r="P59" i="62"/>
  <c r="M59" i="62"/>
  <c r="J59" i="62"/>
  <c r="P58" i="62"/>
  <c r="M58" i="62"/>
  <c r="J58" i="62"/>
  <c r="P57" i="62"/>
  <c r="M57" i="62"/>
  <c r="J57" i="62"/>
  <c r="P56" i="62"/>
  <c r="M56" i="62"/>
  <c r="J56" i="62"/>
  <c r="P55" i="62"/>
  <c r="M55" i="62"/>
  <c r="J55" i="62"/>
  <c r="P54" i="62"/>
  <c r="M54" i="62"/>
  <c r="J54" i="62"/>
  <c r="P53" i="62"/>
  <c r="M53" i="62"/>
  <c r="J53" i="62"/>
  <c r="P52" i="62"/>
  <c r="M52" i="62"/>
  <c r="J52" i="62"/>
  <c r="P51" i="62"/>
  <c r="M51" i="62"/>
  <c r="J51" i="62"/>
  <c r="P50" i="62"/>
  <c r="M50" i="62"/>
  <c r="J50" i="62"/>
  <c r="P49" i="62"/>
  <c r="M49" i="62"/>
  <c r="J49" i="62"/>
  <c r="P48" i="62"/>
  <c r="M48" i="62"/>
  <c r="J48" i="62"/>
  <c r="P47" i="62"/>
  <c r="M47" i="62"/>
  <c r="J47" i="62"/>
  <c r="P46" i="62"/>
  <c r="M46" i="62"/>
  <c r="J46" i="62"/>
  <c r="P45" i="62"/>
  <c r="M45" i="62"/>
  <c r="J45" i="62"/>
  <c r="P44" i="62"/>
  <c r="M44" i="62"/>
  <c r="J44" i="62"/>
  <c r="P43" i="62"/>
  <c r="M43" i="62"/>
  <c r="J43" i="62"/>
  <c r="P42" i="62"/>
  <c r="M42" i="62"/>
  <c r="J42" i="62"/>
  <c r="P41" i="62"/>
  <c r="M41" i="62"/>
  <c r="J41" i="62"/>
  <c r="J40" i="62"/>
  <c r="P39" i="62"/>
  <c r="M39" i="62"/>
  <c r="J39" i="62"/>
  <c r="P38" i="62"/>
  <c r="M38" i="62"/>
  <c r="J38" i="62"/>
  <c r="P37" i="62"/>
  <c r="M37" i="62"/>
  <c r="J37" i="62"/>
  <c r="B35" i="62"/>
  <c r="C35" i="62" s="1"/>
  <c r="D35" i="62" s="1"/>
  <c r="E35" i="62" s="1"/>
  <c r="F35" i="62" s="1"/>
  <c r="G35" i="62" s="1"/>
  <c r="N34" i="62"/>
  <c r="K34" i="62"/>
  <c r="P26" i="62"/>
  <c r="J24" i="62"/>
  <c r="J84" i="61"/>
  <c r="I53" i="61"/>
  <c r="O186" i="61"/>
  <c r="N186" i="61"/>
  <c r="L186" i="61"/>
  <c r="K186" i="61"/>
  <c r="I186" i="61"/>
  <c r="H186" i="61"/>
  <c r="P185" i="61"/>
  <c r="M185" i="61"/>
  <c r="J185" i="61"/>
  <c r="P184" i="61"/>
  <c r="M184" i="61"/>
  <c r="J184" i="61"/>
  <c r="P183" i="61"/>
  <c r="M183" i="61"/>
  <c r="J183" i="61"/>
  <c r="P182" i="61"/>
  <c r="M182" i="61"/>
  <c r="M186" i="61" s="1"/>
  <c r="J182" i="61"/>
  <c r="O180" i="61"/>
  <c r="N180" i="61"/>
  <c r="L180" i="61"/>
  <c r="K180" i="61"/>
  <c r="I180" i="61"/>
  <c r="H180" i="61"/>
  <c r="J179" i="61"/>
  <c r="P178" i="61"/>
  <c r="M178" i="61"/>
  <c r="J178" i="61"/>
  <c r="P177" i="61"/>
  <c r="M177" i="61"/>
  <c r="J177" i="61"/>
  <c r="J176" i="61"/>
  <c r="P175" i="61"/>
  <c r="M175" i="61"/>
  <c r="J175" i="61"/>
  <c r="P174" i="61"/>
  <c r="M174" i="61"/>
  <c r="J174" i="61"/>
  <c r="O172" i="61"/>
  <c r="N172" i="61"/>
  <c r="L172" i="61"/>
  <c r="K172" i="61"/>
  <c r="I172" i="61"/>
  <c r="H172" i="61"/>
  <c r="P171" i="61"/>
  <c r="M171" i="61"/>
  <c r="J171" i="61"/>
  <c r="P170" i="61"/>
  <c r="M170" i="61"/>
  <c r="J170" i="61"/>
  <c r="P169" i="61"/>
  <c r="M169" i="61"/>
  <c r="J169" i="61"/>
  <c r="P168" i="61"/>
  <c r="M168" i="61"/>
  <c r="J168" i="61"/>
  <c r="O166" i="61"/>
  <c r="N166" i="61"/>
  <c r="L166" i="61"/>
  <c r="K166" i="61"/>
  <c r="I166" i="61"/>
  <c r="H166" i="61"/>
  <c r="P165" i="61"/>
  <c r="P166" i="61" s="1"/>
  <c r="M165" i="61"/>
  <c r="M166" i="61" s="1"/>
  <c r="J165" i="61"/>
  <c r="J166" i="61" s="1"/>
  <c r="O163" i="61"/>
  <c r="N163" i="61"/>
  <c r="L163" i="61"/>
  <c r="K163" i="61"/>
  <c r="I163" i="61"/>
  <c r="H163" i="61"/>
  <c r="P162" i="61"/>
  <c r="M162" i="61"/>
  <c r="J162" i="61"/>
  <c r="P161" i="61"/>
  <c r="M161" i="61"/>
  <c r="J161" i="61"/>
  <c r="P160" i="61"/>
  <c r="M160" i="61"/>
  <c r="J160" i="61"/>
  <c r="P159" i="61"/>
  <c r="M159" i="61"/>
  <c r="J159" i="61"/>
  <c r="O157" i="61"/>
  <c r="N157" i="61"/>
  <c r="L157" i="61"/>
  <c r="K157" i="61"/>
  <c r="I157" i="61"/>
  <c r="H157" i="61"/>
  <c r="P156" i="61"/>
  <c r="P157" i="61" s="1"/>
  <c r="M156" i="61"/>
  <c r="M157" i="61" s="1"/>
  <c r="J156" i="61"/>
  <c r="J157" i="61" s="1"/>
  <c r="O154" i="61"/>
  <c r="N154" i="61"/>
  <c r="L154" i="61"/>
  <c r="K154" i="61"/>
  <c r="I154" i="61"/>
  <c r="H154" i="61"/>
  <c r="P153" i="61"/>
  <c r="M153" i="61"/>
  <c r="J153" i="61"/>
  <c r="P152" i="61"/>
  <c r="M152" i="61"/>
  <c r="J152" i="61"/>
  <c r="N150" i="61"/>
  <c r="K150" i="61"/>
  <c r="I150" i="61"/>
  <c r="H150" i="61"/>
  <c r="P149" i="61"/>
  <c r="M149" i="61"/>
  <c r="J149" i="61"/>
  <c r="P148" i="61"/>
  <c r="M148" i="61"/>
  <c r="J148" i="61"/>
  <c r="O146" i="61"/>
  <c r="N146" i="61"/>
  <c r="L146" i="61"/>
  <c r="K146" i="61"/>
  <c r="I146" i="61"/>
  <c r="H146" i="61"/>
  <c r="P145" i="61"/>
  <c r="M145" i="61"/>
  <c r="J145" i="61"/>
  <c r="P144" i="61"/>
  <c r="M144" i="61"/>
  <c r="J144" i="61"/>
  <c r="J146" i="61" s="1"/>
  <c r="O141" i="61"/>
  <c r="N141" i="61"/>
  <c r="L141" i="61"/>
  <c r="K141" i="61"/>
  <c r="I141" i="61"/>
  <c r="H141" i="61"/>
  <c r="P140" i="61"/>
  <c r="M140" i="61"/>
  <c r="J140" i="61"/>
  <c r="P139" i="61"/>
  <c r="M139" i="61"/>
  <c r="J139" i="61"/>
  <c r="J138" i="61"/>
  <c r="J137" i="61"/>
  <c r="P136" i="61"/>
  <c r="M136" i="61"/>
  <c r="J136" i="61"/>
  <c r="P135" i="61"/>
  <c r="M135" i="61"/>
  <c r="J135" i="61"/>
  <c r="J134" i="61"/>
  <c r="P133" i="61"/>
  <c r="M133" i="61"/>
  <c r="J133" i="61"/>
  <c r="O132" i="61"/>
  <c r="O142" i="61" s="1"/>
  <c r="N132" i="61"/>
  <c r="L132" i="61"/>
  <c r="L142" i="61" s="1"/>
  <c r="K132" i="61"/>
  <c r="K142" i="61" s="1"/>
  <c r="I132" i="61"/>
  <c r="I142" i="61" s="1"/>
  <c r="H132" i="61"/>
  <c r="H142" i="61" s="1"/>
  <c r="P131" i="61"/>
  <c r="M131" i="61"/>
  <c r="J131" i="61"/>
  <c r="P130" i="61"/>
  <c r="M130" i="61"/>
  <c r="J130" i="61"/>
  <c r="J129" i="61"/>
  <c r="P128" i="61"/>
  <c r="M128" i="61"/>
  <c r="J128" i="61"/>
  <c r="N125" i="61"/>
  <c r="K125" i="61"/>
  <c r="H125" i="61"/>
  <c r="N120" i="61"/>
  <c r="K120" i="61"/>
  <c r="H120" i="61"/>
  <c r="N115" i="61"/>
  <c r="K115" i="61"/>
  <c r="K121" i="61" s="1"/>
  <c r="H115" i="61"/>
  <c r="O109" i="61"/>
  <c r="N109" i="61"/>
  <c r="L109" i="61"/>
  <c r="K109" i="61"/>
  <c r="I109" i="61"/>
  <c r="H109" i="61"/>
  <c r="P108" i="61"/>
  <c r="P109" i="61" s="1"/>
  <c r="M108" i="61"/>
  <c r="M109" i="61" s="1"/>
  <c r="J108" i="61"/>
  <c r="J109" i="61" s="1"/>
  <c r="O106" i="61"/>
  <c r="N106" i="61"/>
  <c r="L106" i="61"/>
  <c r="K106" i="61"/>
  <c r="I106" i="61"/>
  <c r="H106" i="61"/>
  <c r="P105" i="61"/>
  <c r="M105" i="61"/>
  <c r="J105" i="61"/>
  <c r="J104" i="61"/>
  <c r="P103" i="61"/>
  <c r="M103" i="61"/>
  <c r="J103" i="61"/>
  <c r="P102" i="61"/>
  <c r="M102" i="61"/>
  <c r="J102" i="61"/>
  <c r="P101" i="61"/>
  <c r="M101" i="61"/>
  <c r="J101" i="61"/>
  <c r="P100" i="61"/>
  <c r="M100" i="61"/>
  <c r="J100" i="61"/>
  <c r="P99" i="61"/>
  <c r="M99" i="61"/>
  <c r="J99" i="61"/>
  <c r="P98" i="61"/>
  <c r="M98" i="61"/>
  <c r="J98" i="61"/>
  <c r="P97" i="61"/>
  <c r="M97" i="61"/>
  <c r="J97" i="61"/>
  <c r="P96" i="61"/>
  <c r="M96" i="61"/>
  <c r="J96" i="61"/>
  <c r="P95" i="61"/>
  <c r="M95" i="61"/>
  <c r="J95" i="61"/>
  <c r="P94" i="61"/>
  <c r="M94" i="61"/>
  <c r="J94" i="61"/>
  <c r="P93" i="61"/>
  <c r="M93" i="61"/>
  <c r="J93" i="61"/>
  <c r="P92" i="61"/>
  <c r="M92" i="61"/>
  <c r="J92" i="61"/>
  <c r="P91" i="61"/>
  <c r="M91" i="61"/>
  <c r="J91" i="61"/>
  <c r="P90" i="61"/>
  <c r="M90" i="61"/>
  <c r="J90" i="61"/>
  <c r="P89" i="61"/>
  <c r="M89" i="61"/>
  <c r="J89" i="61"/>
  <c r="P88" i="61"/>
  <c r="M88" i="61"/>
  <c r="J88" i="61"/>
  <c r="P87" i="61"/>
  <c r="M87" i="61"/>
  <c r="J87" i="61"/>
  <c r="P86" i="61"/>
  <c r="M86" i="61"/>
  <c r="J86" i="61"/>
  <c r="P85" i="61"/>
  <c r="M85" i="61"/>
  <c r="J85" i="61"/>
  <c r="P83" i="61"/>
  <c r="M83" i="61"/>
  <c r="J83" i="61"/>
  <c r="P82" i="61"/>
  <c r="M82" i="61"/>
  <c r="J82" i="61"/>
  <c r="P81" i="61"/>
  <c r="M81" i="61"/>
  <c r="J81" i="61"/>
  <c r="P80" i="61"/>
  <c r="M80" i="61"/>
  <c r="J80" i="61"/>
  <c r="P79" i="61"/>
  <c r="M79" i="61"/>
  <c r="J79" i="61"/>
  <c r="P78" i="61"/>
  <c r="M78" i="61"/>
  <c r="J78" i="61"/>
  <c r="P77" i="61"/>
  <c r="M77" i="61"/>
  <c r="J77" i="61"/>
  <c r="P76" i="61"/>
  <c r="M76" i="61"/>
  <c r="J76" i="61"/>
  <c r="P75" i="61"/>
  <c r="M75" i="61"/>
  <c r="J75" i="61"/>
  <c r="J74" i="61"/>
  <c r="P73" i="61"/>
  <c r="M73" i="61"/>
  <c r="J73" i="61"/>
  <c r="P72" i="61"/>
  <c r="M72" i="61"/>
  <c r="J72" i="61"/>
  <c r="J71" i="61"/>
  <c r="J70" i="61"/>
  <c r="P69" i="61"/>
  <c r="M69" i="61"/>
  <c r="J69" i="61"/>
  <c r="O67" i="61"/>
  <c r="N67" i="61"/>
  <c r="L67" i="61"/>
  <c r="K67" i="61"/>
  <c r="I67" i="61"/>
  <c r="H67" i="61"/>
  <c r="P66" i="61"/>
  <c r="M66" i="61"/>
  <c r="J66" i="61"/>
  <c r="P65" i="61"/>
  <c r="M65" i="61"/>
  <c r="J65" i="61"/>
  <c r="P64" i="61"/>
  <c r="M64" i="61"/>
  <c r="J64" i="61"/>
  <c r="P63" i="61"/>
  <c r="M63" i="61"/>
  <c r="J63" i="61"/>
  <c r="J62" i="61"/>
  <c r="P61" i="61"/>
  <c r="M61" i="61"/>
  <c r="J61" i="61"/>
  <c r="P60" i="61"/>
  <c r="M60" i="61"/>
  <c r="J60" i="61"/>
  <c r="P59" i="61"/>
  <c r="M59" i="61"/>
  <c r="J59" i="61"/>
  <c r="P58" i="61"/>
  <c r="M58" i="61"/>
  <c r="J58" i="61"/>
  <c r="P57" i="61"/>
  <c r="M57" i="61"/>
  <c r="J57" i="61"/>
  <c r="P56" i="61"/>
  <c r="M56" i="61"/>
  <c r="J56" i="61"/>
  <c r="P55" i="61"/>
  <c r="M55" i="61"/>
  <c r="J55" i="61"/>
  <c r="P54" i="61"/>
  <c r="M54" i="61"/>
  <c r="J54" i="61"/>
  <c r="P53" i="61"/>
  <c r="M53" i="61"/>
  <c r="J53" i="61"/>
  <c r="P52" i="61"/>
  <c r="M52" i="61"/>
  <c r="J52" i="61"/>
  <c r="P51" i="61"/>
  <c r="M51" i="61"/>
  <c r="J51" i="61"/>
  <c r="P50" i="61"/>
  <c r="M50" i="61"/>
  <c r="J50" i="61"/>
  <c r="P49" i="61"/>
  <c r="M49" i="61"/>
  <c r="J49" i="61"/>
  <c r="P48" i="61"/>
  <c r="M48" i="61"/>
  <c r="J48" i="61"/>
  <c r="P47" i="61"/>
  <c r="M47" i="61"/>
  <c r="J47" i="61"/>
  <c r="P46" i="61"/>
  <c r="M46" i="61"/>
  <c r="J46" i="61"/>
  <c r="P45" i="61"/>
  <c r="M45" i="61"/>
  <c r="J45" i="61"/>
  <c r="P44" i="61"/>
  <c r="M44" i="61"/>
  <c r="J44" i="61"/>
  <c r="P43" i="61"/>
  <c r="M43" i="61"/>
  <c r="J43" i="61"/>
  <c r="P42" i="61"/>
  <c r="M42" i="61"/>
  <c r="J42" i="61"/>
  <c r="P41" i="61"/>
  <c r="M41" i="61"/>
  <c r="J41" i="61"/>
  <c r="J40" i="61"/>
  <c r="P39" i="61"/>
  <c r="M39" i="61"/>
  <c r="J39" i="61"/>
  <c r="P38" i="61"/>
  <c r="M38" i="61"/>
  <c r="J38" i="61"/>
  <c r="P37" i="61"/>
  <c r="M37" i="61"/>
  <c r="J37" i="61"/>
  <c r="B35" i="61"/>
  <c r="C35" i="61" s="1"/>
  <c r="D35" i="61" s="1"/>
  <c r="E35" i="61" s="1"/>
  <c r="F35" i="61" s="1"/>
  <c r="G35" i="61" s="1"/>
  <c r="N34" i="61"/>
  <c r="K34" i="61"/>
  <c r="P26" i="61"/>
  <c r="J24" i="61"/>
  <c r="O185" i="59"/>
  <c r="N185" i="59"/>
  <c r="L185" i="59"/>
  <c r="K185" i="59"/>
  <c r="I185" i="59"/>
  <c r="H185" i="59"/>
  <c r="P184" i="59"/>
  <c r="M184" i="59"/>
  <c r="J184" i="59"/>
  <c r="P183" i="59"/>
  <c r="M183" i="59"/>
  <c r="J183" i="59"/>
  <c r="P182" i="59"/>
  <c r="M182" i="59"/>
  <c r="J182" i="59"/>
  <c r="P181" i="59"/>
  <c r="M181" i="59"/>
  <c r="J181" i="59"/>
  <c r="O179" i="59"/>
  <c r="N179" i="59"/>
  <c r="L179" i="59"/>
  <c r="K179" i="59"/>
  <c r="I179" i="59"/>
  <c r="H179" i="59"/>
  <c r="J178" i="59"/>
  <c r="P177" i="59"/>
  <c r="M177" i="59"/>
  <c r="J177" i="59"/>
  <c r="P176" i="59"/>
  <c r="M176" i="59"/>
  <c r="J176" i="59"/>
  <c r="J175" i="59"/>
  <c r="P174" i="59"/>
  <c r="M174" i="59"/>
  <c r="J174" i="59"/>
  <c r="P173" i="59"/>
  <c r="M173" i="59"/>
  <c r="J173" i="59"/>
  <c r="O171" i="59"/>
  <c r="N171" i="59"/>
  <c r="L171" i="59"/>
  <c r="K171" i="59"/>
  <c r="I171" i="59"/>
  <c r="H171" i="59"/>
  <c r="P170" i="59"/>
  <c r="M170" i="59"/>
  <c r="J170" i="59"/>
  <c r="P169" i="59"/>
  <c r="M169" i="59"/>
  <c r="J169" i="59"/>
  <c r="P168" i="59"/>
  <c r="M168" i="59"/>
  <c r="J168" i="59"/>
  <c r="P167" i="59"/>
  <c r="M167" i="59"/>
  <c r="J167" i="59"/>
  <c r="O165" i="59"/>
  <c r="N165" i="59"/>
  <c r="L165" i="59"/>
  <c r="K165" i="59"/>
  <c r="I165" i="59"/>
  <c r="H165" i="59"/>
  <c r="P164" i="59"/>
  <c r="P165" i="59" s="1"/>
  <c r="M164" i="59"/>
  <c r="M165" i="59" s="1"/>
  <c r="J164" i="59"/>
  <c r="J165" i="59" s="1"/>
  <c r="O162" i="59"/>
  <c r="N162" i="59"/>
  <c r="L162" i="59"/>
  <c r="K162" i="59"/>
  <c r="I162" i="59"/>
  <c r="H162" i="59"/>
  <c r="P161" i="59"/>
  <c r="M161" i="59"/>
  <c r="J161" i="59"/>
  <c r="P160" i="59"/>
  <c r="M160" i="59"/>
  <c r="J160" i="59"/>
  <c r="P159" i="59"/>
  <c r="M159" i="59"/>
  <c r="J159" i="59"/>
  <c r="P158" i="59"/>
  <c r="M158" i="59"/>
  <c r="J158" i="59"/>
  <c r="O156" i="59"/>
  <c r="N156" i="59"/>
  <c r="L156" i="59"/>
  <c r="K156" i="59"/>
  <c r="I156" i="59"/>
  <c r="H156" i="59"/>
  <c r="P155" i="59"/>
  <c r="P156" i="59" s="1"/>
  <c r="M155" i="59"/>
  <c r="M156" i="59" s="1"/>
  <c r="J155" i="59"/>
  <c r="J156" i="59" s="1"/>
  <c r="O153" i="59"/>
  <c r="N153" i="59"/>
  <c r="L153" i="59"/>
  <c r="K153" i="59"/>
  <c r="I153" i="59"/>
  <c r="H153" i="59"/>
  <c r="P152" i="59"/>
  <c r="M152" i="59"/>
  <c r="J152" i="59"/>
  <c r="P151" i="59"/>
  <c r="M151" i="59"/>
  <c r="J151" i="59"/>
  <c r="N149" i="59"/>
  <c r="K149" i="59"/>
  <c r="I149" i="59"/>
  <c r="H149" i="59"/>
  <c r="J149" i="59" s="1"/>
  <c r="P148" i="59"/>
  <c r="M148" i="59"/>
  <c r="J148" i="59"/>
  <c r="P147" i="59"/>
  <c r="M147" i="59"/>
  <c r="J147" i="59"/>
  <c r="O145" i="59"/>
  <c r="N145" i="59"/>
  <c r="L145" i="59"/>
  <c r="K145" i="59"/>
  <c r="I145" i="59"/>
  <c r="H145" i="59"/>
  <c r="P144" i="59"/>
  <c r="M144" i="59"/>
  <c r="J144" i="59"/>
  <c r="P143" i="59"/>
  <c r="M143" i="59"/>
  <c r="J143" i="59"/>
  <c r="O140" i="59"/>
  <c r="N140" i="59"/>
  <c r="L140" i="59"/>
  <c r="K140" i="59"/>
  <c r="I140" i="59"/>
  <c r="H140" i="59"/>
  <c r="P139" i="59"/>
  <c r="M139" i="59"/>
  <c r="J139" i="59"/>
  <c r="P138" i="59"/>
  <c r="M138" i="59"/>
  <c r="J138" i="59"/>
  <c r="J137" i="59"/>
  <c r="J136" i="59"/>
  <c r="P135" i="59"/>
  <c r="M135" i="59"/>
  <c r="J135" i="59"/>
  <c r="P134" i="59"/>
  <c r="M134" i="59"/>
  <c r="J134" i="59"/>
  <c r="J133" i="59"/>
  <c r="P132" i="59"/>
  <c r="M132" i="59"/>
  <c r="J132" i="59"/>
  <c r="O131" i="59"/>
  <c r="N131" i="59"/>
  <c r="N141" i="59" s="1"/>
  <c r="L131" i="59"/>
  <c r="L141" i="59" s="1"/>
  <c r="K131" i="59"/>
  <c r="I131" i="59"/>
  <c r="I141" i="59" s="1"/>
  <c r="H131" i="59"/>
  <c r="P130" i="59"/>
  <c r="M130" i="59"/>
  <c r="J130" i="59"/>
  <c r="P129" i="59"/>
  <c r="M129" i="59"/>
  <c r="J129" i="59"/>
  <c r="J128" i="59"/>
  <c r="P127" i="59"/>
  <c r="M127" i="59"/>
  <c r="J127" i="59"/>
  <c r="N124" i="59"/>
  <c r="K124" i="59"/>
  <c r="H124" i="59"/>
  <c r="N119" i="59"/>
  <c r="K119" i="59"/>
  <c r="H119" i="59"/>
  <c r="N114" i="59"/>
  <c r="K114" i="59"/>
  <c r="H114" i="59"/>
  <c r="O108" i="59"/>
  <c r="N108" i="59"/>
  <c r="L108" i="59"/>
  <c r="K108" i="59"/>
  <c r="I108" i="59"/>
  <c r="H108" i="59"/>
  <c r="P107" i="59"/>
  <c r="P108" i="59" s="1"/>
  <c r="M107" i="59"/>
  <c r="M108" i="59" s="1"/>
  <c r="J107" i="59"/>
  <c r="J108" i="59" s="1"/>
  <c r="O105" i="59"/>
  <c r="N105" i="59"/>
  <c r="L105" i="59"/>
  <c r="K105" i="59"/>
  <c r="I105" i="59"/>
  <c r="H105" i="59"/>
  <c r="P104" i="59"/>
  <c r="M104" i="59"/>
  <c r="J104" i="59"/>
  <c r="J103" i="59"/>
  <c r="P102" i="59"/>
  <c r="M102" i="59"/>
  <c r="J102" i="59"/>
  <c r="P101" i="59"/>
  <c r="M101" i="59"/>
  <c r="J101" i="59"/>
  <c r="P100" i="59"/>
  <c r="M100" i="59"/>
  <c r="J100" i="59"/>
  <c r="P99" i="59"/>
  <c r="M99" i="59"/>
  <c r="J99" i="59"/>
  <c r="P98" i="59"/>
  <c r="M98" i="59"/>
  <c r="J98" i="59"/>
  <c r="P97" i="59"/>
  <c r="M97" i="59"/>
  <c r="J97" i="59"/>
  <c r="P96" i="59"/>
  <c r="M96" i="59"/>
  <c r="J96" i="59"/>
  <c r="P95" i="59"/>
  <c r="M95" i="59"/>
  <c r="J95" i="59"/>
  <c r="P94" i="59"/>
  <c r="M94" i="59"/>
  <c r="J94" i="59"/>
  <c r="P93" i="59"/>
  <c r="M93" i="59"/>
  <c r="J93" i="59"/>
  <c r="P92" i="59"/>
  <c r="M92" i="59"/>
  <c r="J92" i="59"/>
  <c r="P91" i="59"/>
  <c r="M91" i="59"/>
  <c r="J91" i="59"/>
  <c r="P90" i="59"/>
  <c r="M90" i="59"/>
  <c r="J90" i="59"/>
  <c r="P89" i="59"/>
  <c r="M89" i="59"/>
  <c r="J89" i="59"/>
  <c r="P88" i="59"/>
  <c r="M88" i="59"/>
  <c r="J88" i="59"/>
  <c r="P87" i="59"/>
  <c r="M87" i="59"/>
  <c r="J87" i="59"/>
  <c r="P86" i="59"/>
  <c r="M86" i="59"/>
  <c r="J86" i="59"/>
  <c r="P85" i="59"/>
  <c r="M85" i="59"/>
  <c r="J85" i="59"/>
  <c r="P84" i="59"/>
  <c r="M84" i="59"/>
  <c r="J84" i="59"/>
  <c r="P83" i="59"/>
  <c r="M83" i="59"/>
  <c r="J83" i="59"/>
  <c r="P82" i="59"/>
  <c r="M82" i="59"/>
  <c r="J82" i="59"/>
  <c r="P81" i="59"/>
  <c r="M81" i="59"/>
  <c r="J81" i="59"/>
  <c r="P80" i="59"/>
  <c r="M80" i="59"/>
  <c r="J80" i="59"/>
  <c r="P79" i="59"/>
  <c r="M79" i="59"/>
  <c r="J79" i="59"/>
  <c r="P78" i="59"/>
  <c r="M78" i="59"/>
  <c r="J78" i="59"/>
  <c r="P77" i="59"/>
  <c r="M77" i="59"/>
  <c r="J77" i="59"/>
  <c r="P76" i="59"/>
  <c r="M76" i="59"/>
  <c r="J76" i="59"/>
  <c r="P75" i="59"/>
  <c r="M75" i="59"/>
  <c r="J75" i="59"/>
  <c r="J74" i="59"/>
  <c r="P73" i="59"/>
  <c r="M73" i="59"/>
  <c r="J73" i="59"/>
  <c r="P72" i="59"/>
  <c r="M72" i="59"/>
  <c r="J72" i="59"/>
  <c r="J71" i="59"/>
  <c r="J70" i="59"/>
  <c r="P69" i="59"/>
  <c r="M69" i="59"/>
  <c r="J69" i="59"/>
  <c r="O67" i="59"/>
  <c r="N67" i="59"/>
  <c r="L67" i="59"/>
  <c r="K67" i="59"/>
  <c r="I67" i="59"/>
  <c r="H67" i="59"/>
  <c r="P66" i="59"/>
  <c r="M66" i="59"/>
  <c r="J66" i="59"/>
  <c r="P65" i="59"/>
  <c r="M65" i="59"/>
  <c r="J65" i="59"/>
  <c r="P64" i="59"/>
  <c r="M64" i="59"/>
  <c r="J64" i="59"/>
  <c r="P63" i="59"/>
  <c r="M63" i="59"/>
  <c r="J63" i="59"/>
  <c r="J62" i="59"/>
  <c r="P61" i="59"/>
  <c r="M61" i="59"/>
  <c r="J61" i="59"/>
  <c r="P60" i="59"/>
  <c r="M60" i="59"/>
  <c r="J60" i="59"/>
  <c r="P59" i="59"/>
  <c r="M59" i="59"/>
  <c r="J59" i="59"/>
  <c r="P58" i="59"/>
  <c r="M58" i="59"/>
  <c r="J58" i="59"/>
  <c r="P57" i="59"/>
  <c r="M57" i="59"/>
  <c r="J57" i="59"/>
  <c r="P56" i="59"/>
  <c r="M56" i="59"/>
  <c r="J56" i="59"/>
  <c r="P55" i="59"/>
  <c r="M55" i="59"/>
  <c r="J55" i="59"/>
  <c r="P54" i="59"/>
  <c r="M54" i="59"/>
  <c r="J54" i="59"/>
  <c r="P53" i="59"/>
  <c r="M53" i="59"/>
  <c r="J53" i="59"/>
  <c r="P52" i="59"/>
  <c r="M52" i="59"/>
  <c r="J52" i="59"/>
  <c r="P51" i="59"/>
  <c r="M51" i="59"/>
  <c r="J51" i="59"/>
  <c r="P50" i="59"/>
  <c r="M50" i="59"/>
  <c r="J50" i="59"/>
  <c r="P49" i="59"/>
  <c r="M49" i="59"/>
  <c r="J49" i="59"/>
  <c r="P48" i="59"/>
  <c r="M48" i="59"/>
  <c r="J48" i="59"/>
  <c r="P47" i="59"/>
  <c r="M47" i="59"/>
  <c r="J47" i="59"/>
  <c r="P46" i="59"/>
  <c r="M46" i="59"/>
  <c r="J46" i="59"/>
  <c r="P45" i="59"/>
  <c r="M45" i="59"/>
  <c r="J45" i="59"/>
  <c r="P44" i="59"/>
  <c r="M44" i="59"/>
  <c r="J44" i="59"/>
  <c r="P43" i="59"/>
  <c r="M43" i="59"/>
  <c r="J43" i="59"/>
  <c r="P42" i="59"/>
  <c r="M42" i="59"/>
  <c r="J42" i="59"/>
  <c r="P41" i="59"/>
  <c r="M41" i="59"/>
  <c r="J41" i="59"/>
  <c r="J40" i="59"/>
  <c r="P39" i="59"/>
  <c r="M39" i="59"/>
  <c r="J39" i="59"/>
  <c r="P38" i="59"/>
  <c r="M38" i="59"/>
  <c r="J38" i="59"/>
  <c r="P37" i="59"/>
  <c r="M37" i="59"/>
  <c r="J37" i="59"/>
  <c r="B35" i="59"/>
  <c r="C35" i="59" s="1"/>
  <c r="D35" i="59" s="1"/>
  <c r="E35" i="59" s="1"/>
  <c r="F35" i="59" s="1"/>
  <c r="G35" i="59" s="1"/>
  <c r="N34" i="59"/>
  <c r="K34" i="59"/>
  <c r="P26" i="59"/>
  <c r="J24" i="59"/>
  <c r="O185" i="58"/>
  <c r="N185" i="58"/>
  <c r="L185" i="58"/>
  <c r="K185" i="58"/>
  <c r="I185" i="58"/>
  <c r="H185" i="58"/>
  <c r="P184" i="58"/>
  <c r="M184" i="58"/>
  <c r="J184" i="58"/>
  <c r="P183" i="58"/>
  <c r="M183" i="58"/>
  <c r="J183" i="58"/>
  <c r="P182" i="58"/>
  <c r="M182" i="58"/>
  <c r="J182" i="58"/>
  <c r="P181" i="58"/>
  <c r="M181" i="58"/>
  <c r="J181" i="58"/>
  <c r="O179" i="58"/>
  <c r="N179" i="58"/>
  <c r="L179" i="58"/>
  <c r="K179" i="58"/>
  <c r="I179" i="58"/>
  <c r="H179" i="58"/>
  <c r="J178" i="58"/>
  <c r="P177" i="58"/>
  <c r="M177" i="58"/>
  <c r="J177" i="58"/>
  <c r="P176" i="58"/>
  <c r="M176" i="58"/>
  <c r="J176" i="58"/>
  <c r="J175" i="58"/>
  <c r="P174" i="58"/>
  <c r="M174" i="58"/>
  <c r="J174" i="58"/>
  <c r="P173" i="58"/>
  <c r="M173" i="58"/>
  <c r="J173" i="58"/>
  <c r="O171" i="58"/>
  <c r="N171" i="58"/>
  <c r="L171" i="58"/>
  <c r="K171" i="58"/>
  <c r="I171" i="58"/>
  <c r="H171" i="58"/>
  <c r="P170" i="58"/>
  <c r="M170" i="58"/>
  <c r="J170" i="58"/>
  <c r="P169" i="58"/>
  <c r="M169" i="58"/>
  <c r="J169" i="58"/>
  <c r="P168" i="58"/>
  <c r="M168" i="58"/>
  <c r="J168" i="58"/>
  <c r="P167" i="58"/>
  <c r="M167" i="58"/>
  <c r="J167" i="58"/>
  <c r="O165" i="58"/>
  <c r="N165" i="58"/>
  <c r="L165" i="58"/>
  <c r="K165" i="58"/>
  <c r="I165" i="58"/>
  <c r="H165" i="58"/>
  <c r="P164" i="58"/>
  <c r="P165" i="58" s="1"/>
  <c r="M164" i="58"/>
  <c r="M165" i="58" s="1"/>
  <c r="J164" i="58"/>
  <c r="J165" i="58" s="1"/>
  <c r="O162" i="58"/>
  <c r="N162" i="58"/>
  <c r="L162" i="58"/>
  <c r="K162" i="58"/>
  <c r="I162" i="58"/>
  <c r="H162" i="58"/>
  <c r="P161" i="58"/>
  <c r="M161" i="58"/>
  <c r="J161" i="58"/>
  <c r="P160" i="58"/>
  <c r="M160" i="58"/>
  <c r="J160" i="58"/>
  <c r="P159" i="58"/>
  <c r="M159" i="58"/>
  <c r="J159" i="58"/>
  <c r="P158" i="58"/>
  <c r="M158" i="58"/>
  <c r="J158" i="58"/>
  <c r="O156" i="58"/>
  <c r="N156" i="58"/>
  <c r="L156" i="58"/>
  <c r="K156" i="58"/>
  <c r="I156" i="58"/>
  <c r="H156" i="58"/>
  <c r="P155" i="58"/>
  <c r="P156" i="58" s="1"/>
  <c r="M155" i="58"/>
  <c r="M156" i="58" s="1"/>
  <c r="J155" i="58"/>
  <c r="J156" i="58" s="1"/>
  <c r="O153" i="58"/>
  <c r="N153" i="58"/>
  <c r="L153" i="58"/>
  <c r="K153" i="58"/>
  <c r="I153" i="58"/>
  <c r="H153" i="58"/>
  <c r="P152" i="58"/>
  <c r="M152" i="58"/>
  <c r="J152" i="58"/>
  <c r="P151" i="58"/>
  <c r="M151" i="58"/>
  <c r="J151" i="58"/>
  <c r="N149" i="58"/>
  <c r="K149" i="58"/>
  <c r="I149" i="58"/>
  <c r="H149" i="58"/>
  <c r="P148" i="58"/>
  <c r="M148" i="58"/>
  <c r="J148" i="58"/>
  <c r="P147" i="58"/>
  <c r="M147" i="58"/>
  <c r="J147" i="58"/>
  <c r="O145" i="58"/>
  <c r="N145" i="58"/>
  <c r="L145" i="58"/>
  <c r="K145" i="58"/>
  <c r="I145" i="58"/>
  <c r="H145" i="58"/>
  <c r="P144" i="58"/>
  <c r="M144" i="58"/>
  <c r="J144" i="58"/>
  <c r="P143" i="58"/>
  <c r="M143" i="58"/>
  <c r="J143" i="58"/>
  <c r="O140" i="58"/>
  <c r="N140" i="58"/>
  <c r="L140" i="58"/>
  <c r="K140" i="58"/>
  <c r="I140" i="58"/>
  <c r="H140" i="58"/>
  <c r="P139" i="58"/>
  <c r="M139" i="58"/>
  <c r="J139" i="58"/>
  <c r="P138" i="58"/>
  <c r="M138" i="58"/>
  <c r="J138" i="58"/>
  <c r="J137" i="58"/>
  <c r="J136" i="58"/>
  <c r="P135" i="58"/>
  <c r="M135" i="58"/>
  <c r="J135" i="58"/>
  <c r="P134" i="58"/>
  <c r="M134" i="58"/>
  <c r="J134" i="58"/>
  <c r="J133" i="58"/>
  <c r="P132" i="58"/>
  <c r="M132" i="58"/>
  <c r="J132" i="58"/>
  <c r="O131" i="58"/>
  <c r="O141" i="58" s="1"/>
  <c r="N131" i="58"/>
  <c r="N141" i="58" s="1"/>
  <c r="L131" i="58"/>
  <c r="L141" i="58" s="1"/>
  <c r="K131" i="58"/>
  <c r="K141" i="58" s="1"/>
  <c r="I131" i="58"/>
  <c r="I141" i="58" s="1"/>
  <c r="H131" i="58"/>
  <c r="H141" i="58" s="1"/>
  <c r="P130" i="58"/>
  <c r="M130" i="58"/>
  <c r="J130" i="58"/>
  <c r="P129" i="58"/>
  <c r="M129" i="58"/>
  <c r="J129" i="58"/>
  <c r="J128" i="58"/>
  <c r="P127" i="58"/>
  <c r="M127" i="58"/>
  <c r="J127" i="58"/>
  <c r="N124" i="58"/>
  <c r="K124" i="58"/>
  <c r="H124" i="58"/>
  <c r="N119" i="58"/>
  <c r="K119" i="58"/>
  <c r="H119" i="58"/>
  <c r="N114" i="58"/>
  <c r="K114" i="58"/>
  <c r="H114" i="58"/>
  <c r="O108" i="58"/>
  <c r="N108" i="58"/>
  <c r="L108" i="58"/>
  <c r="K108" i="58"/>
  <c r="I108" i="58"/>
  <c r="H108" i="58"/>
  <c r="P107" i="58"/>
  <c r="P108" i="58" s="1"/>
  <c r="M107" i="58"/>
  <c r="M108" i="58" s="1"/>
  <c r="J107" i="58"/>
  <c r="J108" i="58" s="1"/>
  <c r="O105" i="58"/>
  <c r="N105" i="58"/>
  <c r="L105" i="58"/>
  <c r="K105" i="58"/>
  <c r="I105" i="58"/>
  <c r="H105" i="58"/>
  <c r="P104" i="58"/>
  <c r="M104" i="58"/>
  <c r="J104" i="58"/>
  <c r="J103" i="58"/>
  <c r="P102" i="58"/>
  <c r="M102" i="58"/>
  <c r="J102" i="58"/>
  <c r="P101" i="58"/>
  <c r="M101" i="58"/>
  <c r="J101" i="58"/>
  <c r="P100" i="58"/>
  <c r="M100" i="58"/>
  <c r="J100" i="58"/>
  <c r="P99" i="58"/>
  <c r="M99" i="58"/>
  <c r="J99" i="58"/>
  <c r="P98" i="58"/>
  <c r="M98" i="58"/>
  <c r="J98" i="58"/>
  <c r="P97" i="58"/>
  <c r="M97" i="58"/>
  <c r="J97" i="58"/>
  <c r="P96" i="58"/>
  <c r="M96" i="58"/>
  <c r="J96" i="58"/>
  <c r="P95" i="58"/>
  <c r="M95" i="58"/>
  <c r="J95" i="58"/>
  <c r="P94" i="58"/>
  <c r="M94" i="58"/>
  <c r="J94" i="58"/>
  <c r="P93" i="58"/>
  <c r="M93" i="58"/>
  <c r="J93" i="58"/>
  <c r="P92" i="58"/>
  <c r="M92" i="58"/>
  <c r="J92" i="58"/>
  <c r="P91" i="58"/>
  <c r="M91" i="58"/>
  <c r="J91" i="58"/>
  <c r="P90" i="58"/>
  <c r="M90" i="58"/>
  <c r="J90" i="58"/>
  <c r="P89" i="58"/>
  <c r="M89" i="58"/>
  <c r="J89" i="58"/>
  <c r="P88" i="58"/>
  <c r="M88" i="58"/>
  <c r="J88" i="58"/>
  <c r="P87" i="58"/>
  <c r="M87" i="58"/>
  <c r="J87" i="58"/>
  <c r="P86" i="58"/>
  <c r="M86" i="58"/>
  <c r="J86" i="58"/>
  <c r="P85" i="58"/>
  <c r="M85" i="58"/>
  <c r="J85" i="58"/>
  <c r="P84" i="58"/>
  <c r="M84" i="58"/>
  <c r="J84" i="58"/>
  <c r="P83" i="58"/>
  <c r="M83" i="58"/>
  <c r="J83" i="58"/>
  <c r="P82" i="58"/>
  <c r="M82" i="58"/>
  <c r="J82" i="58"/>
  <c r="P81" i="58"/>
  <c r="M81" i="58"/>
  <c r="J81" i="58"/>
  <c r="P80" i="58"/>
  <c r="M80" i="58"/>
  <c r="J80" i="58"/>
  <c r="P79" i="58"/>
  <c r="M79" i="58"/>
  <c r="J79" i="58"/>
  <c r="P78" i="58"/>
  <c r="M78" i="58"/>
  <c r="J78" i="58"/>
  <c r="P77" i="58"/>
  <c r="M77" i="58"/>
  <c r="J77" i="58"/>
  <c r="P76" i="58"/>
  <c r="M76" i="58"/>
  <c r="J76" i="58"/>
  <c r="P75" i="58"/>
  <c r="M75" i="58"/>
  <c r="J75" i="58"/>
  <c r="J74" i="58"/>
  <c r="P73" i="58"/>
  <c r="M73" i="58"/>
  <c r="J73" i="58"/>
  <c r="P72" i="58"/>
  <c r="M72" i="58"/>
  <c r="J72" i="58"/>
  <c r="J71" i="58"/>
  <c r="J70" i="58"/>
  <c r="P69" i="58"/>
  <c r="M69" i="58"/>
  <c r="J69" i="58"/>
  <c r="O67" i="58"/>
  <c r="N67" i="58"/>
  <c r="L67" i="58"/>
  <c r="K67" i="58"/>
  <c r="I67" i="58"/>
  <c r="H67" i="58"/>
  <c r="P66" i="58"/>
  <c r="M66" i="58"/>
  <c r="J66" i="58"/>
  <c r="P65" i="58"/>
  <c r="M65" i="58"/>
  <c r="J65" i="58"/>
  <c r="P64" i="58"/>
  <c r="M64" i="58"/>
  <c r="J64" i="58"/>
  <c r="P63" i="58"/>
  <c r="M63" i="58"/>
  <c r="J63" i="58"/>
  <c r="J62" i="58"/>
  <c r="P61" i="58"/>
  <c r="M61" i="58"/>
  <c r="J61" i="58"/>
  <c r="P60" i="58"/>
  <c r="M60" i="58"/>
  <c r="J60" i="58"/>
  <c r="P59" i="58"/>
  <c r="M59" i="58"/>
  <c r="J59" i="58"/>
  <c r="P58" i="58"/>
  <c r="M58" i="58"/>
  <c r="J58" i="58"/>
  <c r="P57" i="58"/>
  <c r="M57" i="58"/>
  <c r="J57" i="58"/>
  <c r="P56" i="58"/>
  <c r="M56" i="58"/>
  <c r="J56" i="58"/>
  <c r="P55" i="58"/>
  <c r="M55" i="58"/>
  <c r="J55" i="58"/>
  <c r="P54" i="58"/>
  <c r="M54" i="58"/>
  <c r="J54" i="58"/>
  <c r="P53" i="58"/>
  <c r="M53" i="58"/>
  <c r="J53" i="58"/>
  <c r="P52" i="58"/>
  <c r="M52" i="58"/>
  <c r="J52" i="58"/>
  <c r="P51" i="58"/>
  <c r="M51" i="58"/>
  <c r="J51" i="58"/>
  <c r="P50" i="58"/>
  <c r="M50" i="58"/>
  <c r="J50" i="58"/>
  <c r="P49" i="58"/>
  <c r="M49" i="58"/>
  <c r="J49" i="58"/>
  <c r="P48" i="58"/>
  <c r="M48" i="58"/>
  <c r="J48" i="58"/>
  <c r="P47" i="58"/>
  <c r="M47" i="58"/>
  <c r="J47" i="58"/>
  <c r="P46" i="58"/>
  <c r="M46" i="58"/>
  <c r="J46" i="58"/>
  <c r="P45" i="58"/>
  <c r="M45" i="58"/>
  <c r="J45" i="58"/>
  <c r="P44" i="58"/>
  <c r="M44" i="58"/>
  <c r="J44" i="58"/>
  <c r="P43" i="58"/>
  <c r="M43" i="58"/>
  <c r="J43" i="58"/>
  <c r="P42" i="58"/>
  <c r="M42" i="58"/>
  <c r="J42" i="58"/>
  <c r="P41" i="58"/>
  <c r="M41" i="58"/>
  <c r="J41" i="58"/>
  <c r="J40" i="58"/>
  <c r="P39" i="58"/>
  <c r="M39" i="58"/>
  <c r="J39" i="58"/>
  <c r="P38" i="58"/>
  <c r="M38" i="58"/>
  <c r="J38" i="58"/>
  <c r="P37" i="58"/>
  <c r="M37" i="58"/>
  <c r="J37" i="58"/>
  <c r="B35" i="58"/>
  <c r="C35" i="58" s="1"/>
  <c r="D35" i="58" s="1"/>
  <c r="E35" i="58" s="1"/>
  <c r="F35" i="58" s="1"/>
  <c r="G35" i="58" s="1"/>
  <c r="N34" i="58"/>
  <c r="K34" i="58"/>
  <c r="P26" i="58"/>
  <c r="J24" i="58"/>
  <c r="O185" i="57"/>
  <c r="N185" i="57"/>
  <c r="L185" i="57"/>
  <c r="K185" i="57"/>
  <c r="I185" i="57"/>
  <c r="H185" i="57"/>
  <c r="P184" i="57"/>
  <c r="M184" i="57"/>
  <c r="J184" i="57"/>
  <c r="P183" i="57"/>
  <c r="M183" i="57"/>
  <c r="J183" i="57"/>
  <c r="P182" i="57"/>
  <c r="M182" i="57"/>
  <c r="J182" i="57"/>
  <c r="P181" i="57"/>
  <c r="M181" i="57"/>
  <c r="J181" i="57"/>
  <c r="O179" i="57"/>
  <c r="N179" i="57"/>
  <c r="L179" i="57"/>
  <c r="K179" i="57"/>
  <c r="I179" i="57"/>
  <c r="H179" i="57"/>
  <c r="J178" i="57"/>
  <c r="P177" i="57"/>
  <c r="M177" i="57"/>
  <c r="J177" i="57"/>
  <c r="P176" i="57"/>
  <c r="M176" i="57"/>
  <c r="J176" i="57"/>
  <c r="J175" i="57"/>
  <c r="P174" i="57"/>
  <c r="M174" i="57"/>
  <c r="J174" i="57"/>
  <c r="P173" i="57"/>
  <c r="M173" i="57"/>
  <c r="J173" i="57"/>
  <c r="O171" i="57"/>
  <c r="N171" i="57"/>
  <c r="L171" i="57"/>
  <c r="K171" i="57"/>
  <c r="I171" i="57"/>
  <c r="H171" i="57"/>
  <c r="P170" i="57"/>
  <c r="M170" i="57"/>
  <c r="J170" i="57"/>
  <c r="P169" i="57"/>
  <c r="M169" i="57"/>
  <c r="J169" i="57"/>
  <c r="P168" i="57"/>
  <c r="M168" i="57"/>
  <c r="J168" i="57"/>
  <c r="P167" i="57"/>
  <c r="M167" i="57"/>
  <c r="J167" i="57"/>
  <c r="O165" i="57"/>
  <c r="N165" i="57"/>
  <c r="L165" i="57"/>
  <c r="K165" i="57"/>
  <c r="I165" i="57"/>
  <c r="H165" i="57"/>
  <c r="P164" i="57"/>
  <c r="P165" i="57" s="1"/>
  <c r="M164" i="57"/>
  <c r="M165" i="57" s="1"/>
  <c r="J164" i="57"/>
  <c r="J165" i="57" s="1"/>
  <c r="O162" i="57"/>
  <c r="N162" i="57"/>
  <c r="L162" i="57"/>
  <c r="K162" i="57"/>
  <c r="I162" i="57"/>
  <c r="H162" i="57"/>
  <c r="P161" i="57"/>
  <c r="M161" i="57"/>
  <c r="J161" i="57"/>
  <c r="P160" i="57"/>
  <c r="M160" i="57"/>
  <c r="J160" i="57"/>
  <c r="P159" i="57"/>
  <c r="M159" i="57"/>
  <c r="J159" i="57"/>
  <c r="P158" i="57"/>
  <c r="M158" i="57"/>
  <c r="J158" i="57"/>
  <c r="O156" i="57"/>
  <c r="N156" i="57"/>
  <c r="L156" i="57"/>
  <c r="K156" i="57"/>
  <c r="I156" i="57"/>
  <c r="H156" i="57"/>
  <c r="P155" i="57"/>
  <c r="P156" i="57" s="1"/>
  <c r="M155" i="57"/>
  <c r="M156" i="57" s="1"/>
  <c r="J155" i="57"/>
  <c r="J156" i="57" s="1"/>
  <c r="O153" i="57"/>
  <c r="N153" i="57"/>
  <c r="L153" i="57"/>
  <c r="K153" i="57"/>
  <c r="I153" i="57"/>
  <c r="H153" i="57"/>
  <c r="P152" i="57"/>
  <c r="M152" i="57"/>
  <c r="J152" i="57"/>
  <c r="P151" i="57"/>
  <c r="M151" i="57"/>
  <c r="J151" i="57"/>
  <c r="N149" i="57"/>
  <c r="K149" i="57"/>
  <c r="I149" i="57"/>
  <c r="H149" i="57"/>
  <c r="P148" i="57"/>
  <c r="M148" i="57"/>
  <c r="J148" i="57"/>
  <c r="P147" i="57"/>
  <c r="M147" i="57"/>
  <c r="J147" i="57"/>
  <c r="O145" i="57"/>
  <c r="N145" i="57"/>
  <c r="L145" i="57"/>
  <c r="K145" i="57"/>
  <c r="I145" i="57"/>
  <c r="H145" i="57"/>
  <c r="P144" i="57"/>
  <c r="M144" i="57"/>
  <c r="J144" i="57"/>
  <c r="P143" i="57"/>
  <c r="M143" i="57"/>
  <c r="J143" i="57"/>
  <c r="O140" i="57"/>
  <c r="N140" i="57"/>
  <c r="L140" i="57"/>
  <c r="K140" i="57"/>
  <c r="I140" i="57"/>
  <c r="H140" i="57"/>
  <c r="P139" i="57"/>
  <c r="M139" i="57"/>
  <c r="J139" i="57"/>
  <c r="P138" i="57"/>
  <c r="M138" i="57"/>
  <c r="J138" i="57"/>
  <c r="J137" i="57"/>
  <c r="J136" i="57"/>
  <c r="P135" i="57"/>
  <c r="M135" i="57"/>
  <c r="J135" i="57"/>
  <c r="P134" i="57"/>
  <c r="M134" i="57"/>
  <c r="J134" i="57"/>
  <c r="J133" i="57"/>
  <c r="P132" i="57"/>
  <c r="M132" i="57"/>
  <c r="J132" i="57"/>
  <c r="O131" i="57"/>
  <c r="O141" i="57" s="1"/>
  <c r="N131" i="57"/>
  <c r="N141" i="57" s="1"/>
  <c r="L131" i="57"/>
  <c r="L141" i="57" s="1"/>
  <c r="K131" i="57"/>
  <c r="K141" i="57" s="1"/>
  <c r="I131" i="57"/>
  <c r="I141" i="57" s="1"/>
  <c r="H131" i="57"/>
  <c r="H141" i="57" s="1"/>
  <c r="P130" i="57"/>
  <c r="M130" i="57"/>
  <c r="J130" i="57"/>
  <c r="P129" i="57"/>
  <c r="M129" i="57"/>
  <c r="J129" i="57"/>
  <c r="J128" i="57"/>
  <c r="P127" i="57"/>
  <c r="M127" i="57"/>
  <c r="J127" i="57"/>
  <c r="N124" i="57"/>
  <c r="K124" i="57"/>
  <c r="H124" i="57"/>
  <c r="N119" i="57"/>
  <c r="K119" i="57"/>
  <c r="H119" i="57"/>
  <c r="N114" i="57"/>
  <c r="K114" i="57"/>
  <c r="H114" i="57"/>
  <c r="O108" i="57"/>
  <c r="N108" i="57"/>
  <c r="L108" i="57"/>
  <c r="K108" i="57"/>
  <c r="I108" i="57"/>
  <c r="H108" i="57"/>
  <c r="P107" i="57"/>
  <c r="P108" i="57" s="1"/>
  <c r="M107" i="57"/>
  <c r="M108" i="57" s="1"/>
  <c r="J107" i="57"/>
  <c r="J108" i="57" s="1"/>
  <c r="O105" i="57"/>
  <c r="N105" i="57"/>
  <c r="L105" i="57"/>
  <c r="K105" i="57"/>
  <c r="I105" i="57"/>
  <c r="H105" i="57"/>
  <c r="P104" i="57"/>
  <c r="M104" i="57"/>
  <c r="J104" i="57"/>
  <c r="J103" i="57"/>
  <c r="P102" i="57"/>
  <c r="M102" i="57"/>
  <c r="J102" i="57"/>
  <c r="P101" i="57"/>
  <c r="M101" i="57"/>
  <c r="J101" i="57"/>
  <c r="P100" i="57"/>
  <c r="M100" i="57"/>
  <c r="J100" i="57"/>
  <c r="P99" i="57"/>
  <c r="M99" i="57"/>
  <c r="J99" i="57"/>
  <c r="P98" i="57"/>
  <c r="M98" i="57"/>
  <c r="J98" i="57"/>
  <c r="P97" i="57"/>
  <c r="M97" i="57"/>
  <c r="J97" i="57"/>
  <c r="P96" i="57"/>
  <c r="M96" i="57"/>
  <c r="J96" i="57"/>
  <c r="P95" i="57"/>
  <c r="M95" i="57"/>
  <c r="J95" i="57"/>
  <c r="P94" i="57"/>
  <c r="M94" i="57"/>
  <c r="J94" i="57"/>
  <c r="P93" i="57"/>
  <c r="M93" i="57"/>
  <c r="J93" i="57"/>
  <c r="P92" i="57"/>
  <c r="M92" i="57"/>
  <c r="J92" i="57"/>
  <c r="P91" i="57"/>
  <c r="M91" i="57"/>
  <c r="J91" i="57"/>
  <c r="P90" i="57"/>
  <c r="M90" i="57"/>
  <c r="J90" i="57"/>
  <c r="P89" i="57"/>
  <c r="M89" i="57"/>
  <c r="J89" i="57"/>
  <c r="P88" i="57"/>
  <c r="M88" i="57"/>
  <c r="J88" i="57"/>
  <c r="P87" i="57"/>
  <c r="M87" i="57"/>
  <c r="J87" i="57"/>
  <c r="P86" i="57"/>
  <c r="M86" i="57"/>
  <c r="J86" i="57"/>
  <c r="P85" i="57"/>
  <c r="M85" i="57"/>
  <c r="J85" i="57"/>
  <c r="P84" i="57"/>
  <c r="M84" i="57"/>
  <c r="J84" i="57"/>
  <c r="P83" i="57"/>
  <c r="M83" i="57"/>
  <c r="J83" i="57"/>
  <c r="P82" i="57"/>
  <c r="M82" i="57"/>
  <c r="J82" i="57"/>
  <c r="P81" i="57"/>
  <c r="M81" i="57"/>
  <c r="J81" i="57"/>
  <c r="P80" i="57"/>
  <c r="M80" i="57"/>
  <c r="J80" i="57"/>
  <c r="P79" i="57"/>
  <c r="M79" i="57"/>
  <c r="J79" i="57"/>
  <c r="P78" i="57"/>
  <c r="M78" i="57"/>
  <c r="J78" i="57"/>
  <c r="P77" i="57"/>
  <c r="M77" i="57"/>
  <c r="J77" i="57"/>
  <c r="P76" i="57"/>
  <c r="M76" i="57"/>
  <c r="J76" i="57"/>
  <c r="P75" i="57"/>
  <c r="M75" i="57"/>
  <c r="J75" i="57"/>
  <c r="J74" i="57"/>
  <c r="P73" i="57"/>
  <c r="M73" i="57"/>
  <c r="J73" i="57"/>
  <c r="P72" i="57"/>
  <c r="M72" i="57"/>
  <c r="J72" i="57"/>
  <c r="J71" i="57"/>
  <c r="J70" i="57"/>
  <c r="P69" i="57"/>
  <c r="M69" i="57"/>
  <c r="J69" i="57"/>
  <c r="O67" i="57"/>
  <c r="N67" i="57"/>
  <c r="L67" i="57"/>
  <c r="K67" i="57"/>
  <c r="I67" i="57"/>
  <c r="H67" i="57"/>
  <c r="P66" i="57"/>
  <c r="M66" i="57"/>
  <c r="J66" i="57"/>
  <c r="P65" i="57"/>
  <c r="M65" i="57"/>
  <c r="J65" i="57"/>
  <c r="P64" i="57"/>
  <c r="M64" i="57"/>
  <c r="J64" i="57"/>
  <c r="P63" i="57"/>
  <c r="M63" i="57"/>
  <c r="J63" i="57"/>
  <c r="J62" i="57"/>
  <c r="P61" i="57"/>
  <c r="M61" i="57"/>
  <c r="J61" i="57"/>
  <c r="P60" i="57"/>
  <c r="M60" i="57"/>
  <c r="J60" i="57"/>
  <c r="P59" i="57"/>
  <c r="M59" i="57"/>
  <c r="J59" i="57"/>
  <c r="P58" i="57"/>
  <c r="M58" i="57"/>
  <c r="J58" i="57"/>
  <c r="P57" i="57"/>
  <c r="M57" i="57"/>
  <c r="J57" i="57"/>
  <c r="P56" i="57"/>
  <c r="M56" i="57"/>
  <c r="J56" i="57"/>
  <c r="P55" i="57"/>
  <c r="M55" i="57"/>
  <c r="J55" i="57"/>
  <c r="P54" i="57"/>
  <c r="M54" i="57"/>
  <c r="J54" i="57"/>
  <c r="P53" i="57"/>
  <c r="M53" i="57"/>
  <c r="J53" i="57"/>
  <c r="P52" i="57"/>
  <c r="M52" i="57"/>
  <c r="J52" i="57"/>
  <c r="P51" i="57"/>
  <c r="M51" i="57"/>
  <c r="J51" i="57"/>
  <c r="P50" i="57"/>
  <c r="M50" i="57"/>
  <c r="J50" i="57"/>
  <c r="P49" i="57"/>
  <c r="M49" i="57"/>
  <c r="J49" i="57"/>
  <c r="P48" i="57"/>
  <c r="M48" i="57"/>
  <c r="J48" i="57"/>
  <c r="P47" i="57"/>
  <c r="M47" i="57"/>
  <c r="J47" i="57"/>
  <c r="P46" i="57"/>
  <c r="M46" i="57"/>
  <c r="J46" i="57"/>
  <c r="P45" i="57"/>
  <c r="M45" i="57"/>
  <c r="J45" i="57"/>
  <c r="P44" i="57"/>
  <c r="M44" i="57"/>
  <c r="J44" i="57"/>
  <c r="P43" i="57"/>
  <c r="M43" i="57"/>
  <c r="J43" i="57"/>
  <c r="P42" i="57"/>
  <c r="M42" i="57"/>
  <c r="J42" i="57"/>
  <c r="P41" i="57"/>
  <c r="M41" i="57"/>
  <c r="J41" i="57"/>
  <c r="J40" i="57"/>
  <c r="P39" i="57"/>
  <c r="M39" i="57"/>
  <c r="J39" i="57"/>
  <c r="P38" i="57"/>
  <c r="M38" i="57"/>
  <c r="J38" i="57"/>
  <c r="P37" i="57"/>
  <c r="M37" i="57"/>
  <c r="J37" i="57"/>
  <c r="B35" i="57"/>
  <c r="C35" i="57" s="1"/>
  <c r="D35" i="57" s="1"/>
  <c r="E35" i="57" s="1"/>
  <c r="F35" i="57" s="1"/>
  <c r="G35" i="57" s="1"/>
  <c r="N34" i="57"/>
  <c r="K34" i="57"/>
  <c r="P26" i="57"/>
  <c r="J24" i="57"/>
  <c r="O185" i="56"/>
  <c r="N185" i="56"/>
  <c r="L185" i="56"/>
  <c r="K185" i="56"/>
  <c r="I185" i="56"/>
  <c r="H185" i="56"/>
  <c r="P184" i="56"/>
  <c r="M184" i="56"/>
  <c r="J184" i="56"/>
  <c r="P183" i="56"/>
  <c r="M183" i="56"/>
  <c r="J183" i="56"/>
  <c r="P182" i="56"/>
  <c r="M182" i="56"/>
  <c r="J182" i="56"/>
  <c r="P181" i="56"/>
  <c r="M181" i="56"/>
  <c r="J181" i="56"/>
  <c r="O179" i="56"/>
  <c r="N179" i="56"/>
  <c r="L179" i="56"/>
  <c r="K179" i="56"/>
  <c r="I179" i="56"/>
  <c r="H179" i="56"/>
  <c r="J178" i="56"/>
  <c r="P177" i="56"/>
  <c r="M177" i="56"/>
  <c r="J177" i="56"/>
  <c r="P176" i="56"/>
  <c r="M176" i="56"/>
  <c r="J176" i="56"/>
  <c r="J175" i="56"/>
  <c r="P174" i="56"/>
  <c r="M174" i="56"/>
  <c r="J174" i="56"/>
  <c r="P173" i="56"/>
  <c r="M173" i="56"/>
  <c r="J173" i="56"/>
  <c r="O171" i="56"/>
  <c r="N171" i="56"/>
  <c r="L171" i="56"/>
  <c r="K171" i="56"/>
  <c r="I171" i="56"/>
  <c r="H171" i="56"/>
  <c r="P170" i="56"/>
  <c r="M170" i="56"/>
  <c r="J170" i="56"/>
  <c r="P169" i="56"/>
  <c r="M169" i="56"/>
  <c r="J169" i="56"/>
  <c r="P168" i="56"/>
  <c r="M168" i="56"/>
  <c r="J168" i="56"/>
  <c r="P167" i="56"/>
  <c r="M167" i="56"/>
  <c r="J167" i="56"/>
  <c r="O165" i="56"/>
  <c r="N165" i="56"/>
  <c r="L165" i="56"/>
  <c r="K165" i="56"/>
  <c r="I165" i="56"/>
  <c r="H165" i="56"/>
  <c r="P164" i="56"/>
  <c r="P165" i="56" s="1"/>
  <c r="M164" i="56"/>
  <c r="M165" i="56" s="1"/>
  <c r="J164" i="56"/>
  <c r="J165" i="56" s="1"/>
  <c r="O162" i="56"/>
  <c r="N162" i="56"/>
  <c r="L162" i="56"/>
  <c r="K162" i="56"/>
  <c r="I162" i="56"/>
  <c r="H162" i="56"/>
  <c r="P161" i="56"/>
  <c r="M161" i="56"/>
  <c r="J161" i="56"/>
  <c r="P160" i="56"/>
  <c r="M160" i="56"/>
  <c r="J160" i="56"/>
  <c r="P159" i="56"/>
  <c r="M159" i="56"/>
  <c r="J159" i="56"/>
  <c r="P158" i="56"/>
  <c r="M158" i="56"/>
  <c r="J158" i="56"/>
  <c r="O156" i="56"/>
  <c r="N156" i="56"/>
  <c r="L156" i="56"/>
  <c r="K156" i="56"/>
  <c r="I156" i="56"/>
  <c r="H156" i="56"/>
  <c r="P155" i="56"/>
  <c r="P156" i="56" s="1"/>
  <c r="M155" i="56"/>
  <c r="M156" i="56" s="1"/>
  <c r="J155" i="56"/>
  <c r="J156" i="56" s="1"/>
  <c r="O153" i="56"/>
  <c r="N153" i="56"/>
  <c r="L153" i="56"/>
  <c r="K153" i="56"/>
  <c r="I153" i="56"/>
  <c r="H153" i="56"/>
  <c r="P152" i="56"/>
  <c r="M152" i="56"/>
  <c r="J152" i="56"/>
  <c r="P151" i="56"/>
  <c r="M151" i="56"/>
  <c r="J151" i="56"/>
  <c r="N149" i="56"/>
  <c r="K149" i="56"/>
  <c r="I149" i="56"/>
  <c r="H149" i="56"/>
  <c r="P148" i="56"/>
  <c r="M148" i="56"/>
  <c r="J148" i="56"/>
  <c r="P147" i="56"/>
  <c r="M147" i="56"/>
  <c r="J147" i="56"/>
  <c r="O145" i="56"/>
  <c r="N145" i="56"/>
  <c r="L145" i="56"/>
  <c r="K145" i="56"/>
  <c r="I145" i="56"/>
  <c r="H145" i="56"/>
  <c r="P144" i="56"/>
  <c r="M144" i="56"/>
  <c r="J144" i="56"/>
  <c r="P143" i="56"/>
  <c r="M143" i="56"/>
  <c r="M145" i="56" s="1"/>
  <c r="J143" i="56"/>
  <c r="O140" i="56"/>
  <c r="N140" i="56"/>
  <c r="L140" i="56"/>
  <c r="K140" i="56"/>
  <c r="I140" i="56"/>
  <c r="H140" i="56"/>
  <c r="P139" i="56"/>
  <c r="M139" i="56"/>
  <c r="J139" i="56"/>
  <c r="P138" i="56"/>
  <c r="M138" i="56"/>
  <c r="J138" i="56"/>
  <c r="J137" i="56"/>
  <c r="J136" i="56"/>
  <c r="P135" i="56"/>
  <c r="M135" i="56"/>
  <c r="J135" i="56"/>
  <c r="P134" i="56"/>
  <c r="M134" i="56"/>
  <c r="J134" i="56"/>
  <c r="J133" i="56"/>
  <c r="P132" i="56"/>
  <c r="M132" i="56"/>
  <c r="M140" i="56" s="1"/>
  <c r="J132" i="56"/>
  <c r="O131" i="56"/>
  <c r="O141" i="56" s="1"/>
  <c r="N131" i="56"/>
  <c r="N141" i="56" s="1"/>
  <c r="L131" i="56"/>
  <c r="L141" i="56" s="1"/>
  <c r="K131" i="56"/>
  <c r="K141" i="56" s="1"/>
  <c r="I131" i="56"/>
  <c r="I141" i="56" s="1"/>
  <c r="H131" i="56"/>
  <c r="H141" i="56" s="1"/>
  <c r="P130" i="56"/>
  <c r="M130" i="56"/>
  <c r="J130" i="56"/>
  <c r="P129" i="56"/>
  <c r="M129" i="56"/>
  <c r="J129" i="56"/>
  <c r="J128" i="56"/>
  <c r="P127" i="56"/>
  <c r="M127" i="56"/>
  <c r="M131" i="56" s="1"/>
  <c r="M141" i="56" s="1"/>
  <c r="J127" i="56"/>
  <c r="N124" i="56"/>
  <c r="K124" i="56"/>
  <c r="H124" i="56"/>
  <c r="N119" i="56"/>
  <c r="K119" i="56"/>
  <c r="H119" i="56"/>
  <c r="N114" i="56"/>
  <c r="N120" i="56" s="1"/>
  <c r="K114" i="56"/>
  <c r="H114" i="56"/>
  <c r="O108" i="56"/>
  <c r="N108" i="56"/>
  <c r="L108" i="56"/>
  <c r="K108" i="56"/>
  <c r="I108" i="56"/>
  <c r="H108" i="56"/>
  <c r="P107" i="56"/>
  <c r="P108" i="56" s="1"/>
  <c r="M107" i="56"/>
  <c r="M108" i="56" s="1"/>
  <c r="J107" i="56"/>
  <c r="J108" i="56" s="1"/>
  <c r="O105" i="56"/>
  <c r="N105" i="56"/>
  <c r="L105" i="56"/>
  <c r="K105" i="56"/>
  <c r="I105" i="56"/>
  <c r="H105" i="56"/>
  <c r="P104" i="56"/>
  <c r="M104" i="56"/>
  <c r="J104" i="56"/>
  <c r="J103" i="56"/>
  <c r="P102" i="56"/>
  <c r="M102" i="56"/>
  <c r="J102" i="56"/>
  <c r="P101" i="56"/>
  <c r="M101" i="56"/>
  <c r="J101" i="56"/>
  <c r="P100" i="56"/>
  <c r="M100" i="56"/>
  <c r="J100" i="56"/>
  <c r="P99" i="56"/>
  <c r="M99" i="56"/>
  <c r="J99" i="56"/>
  <c r="P98" i="56"/>
  <c r="M98" i="56"/>
  <c r="J98" i="56"/>
  <c r="P97" i="56"/>
  <c r="M97" i="56"/>
  <c r="J97" i="56"/>
  <c r="P96" i="56"/>
  <c r="M96" i="56"/>
  <c r="J96" i="56"/>
  <c r="P95" i="56"/>
  <c r="M95" i="56"/>
  <c r="J95" i="56"/>
  <c r="P94" i="56"/>
  <c r="M94" i="56"/>
  <c r="J94" i="56"/>
  <c r="P93" i="56"/>
  <c r="M93" i="56"/>
  <c r="J93" i="56"/>
  <c r="P92" i="56"/>
  <c r="M92" i="56"/>
  <c r="J92" i="56"/>
  <c r="P91" i="56"/>
  <c r="M91" i="56"/>
  <c r="J91" i="56"/>
  <c r="P90" i="56"/>
  <c r="M90" i="56"/>
  <c r="J90" i="56"/>
  <c r="P89" i="56"/>
  <c r="M89" i="56"/>
  <c r="J89" i="56"/>
  <c r="P88" i="56"/>
  <c r="M88" i="56"/>
  <c r="J88" i="56"/>
  <c r="P87" i="56"/>
  <c r="M87" i="56"/>
  <c r="J87" i="56"/>
  <c r="P86" i="56"/>
  <c r="M86" i="56"/>
  <c r="J86" i="56"/>
  <c r="P85" i="56"/>
  <c r="M85" i="56"/>
  <c r="J85" i="56"/>
  <c r="P84" i="56"/>
  <c r="M84" i="56"/>
  <c r="J84" i="56"/>
  <c r="P83" i="56"/>
  <c r="M83" i="56"/>
  <c r="J83" i="56"/>
  <c r="P82" i="56"/>
  <c r="M82" i="56"/>
  <c r="J82" i="56"/>
  <c r="P81" i="56"/>
  <c r="M81" i="56"/>
  <c r="J81" i="56"/>
  <c r="P80" i="56"/>
  <c r="M80" i="56"/>
  <c r="J80" i="56"/>
  <c r="P79" i="56"/>
  <c r="M79" i="56"/>
  <c r="J79" i="56"/>
  <c r="P78" i="56"/>
  <c r="M78" i="56"/>
  <c r="J78" i="56"/>
  <c r="P77" i="56"/>
  <c r="M77" i="56"/>
  <c r="J77" i="56"/>
  <c r="P76" i="56"/>
  <c r="M76" i="56"/>
  <c r="J76" i="56"/>
  <c r="P75" i="56"/>
  <c r="M75" i="56"/>
  <c r="J75" i="56"/>
  <c r="J74" i="56"/>
  <c r="P73" i="56"/>
  <c r="M73" i="56"/>
  <c r="J73" i="56"/>
  <c r="P72" i="56"/>
  <c r="M72" i="56"/>
  <c r="J72" i="56"/>
  <c r="J71" i="56"/>
  <c r="J70" i="56"/>
  <c r="P69" i="56"/>
  <c r="M69" i="56"/>
  <c r="J69" i="56"/>
  <c r="O67" i="56"/>
  <c r="N67" i="56"/>
  <c r="L67" i="56"/>
  <c r="K67" i="56"/>
  <c r="I67" i="56"/>
  <c r="H67" i="56"/>
  <c r="P66" i="56"/>
  <c r="M66" i="56"/>
  <c r="J66" i="56"/>
  <c r="P65" i="56"/>
  <c r="M65" i="56"/>
  <c r="J65" i="56"/>
  <c r="P64" i="56"/>
  <c r="M64" i="56"/>
  <c r="J64" i="56"/>
  <c r="P63" i="56"/>
  <c r="M63" i="56"/>
  <c r="J63" i="56"/>
  <c r="J62" i="56"/>
  <c r="P61" i="56"/>
  <c r="M61" i="56"/>
  <c r="J61" i="56"/>
  <c r="P60" i="56"/>
  <c r="M60" i="56"/>
  <c r="J60" i="56"/>
  <c r="P59" i="56"/>
  <c r="M59" i="56"/>
  <c r="J59" i="56"/>
  <c r="P58" i="56"/>
  <c r="M58" i="56"/>
  <c r="J58" i="56"/>
  <c r="P57" i="56"/>
  <c r="M57" i="56"/>
  <c r="J57" i="56"/>
  <c r="P56" i="56"/>
  <c r="M56" i="56"/>
  <c r="J56" i="56"/>
  <c r="P55" i="56"/>
  <c r="M55" i="56"/>
  <c r="J55" i="56"/>
  <c r="P54" i="56"/>
  <c r="M54" i="56"/>
  <c r="J54" i="56"/>
  <c r="P53" i="56"/>
  <c r="M53" i="56"/>
  <c r="J53" i="56"/>
  <c r="P52" i="56"/>
  <c r="M52" i="56"/>
  <c r="J52" i="56"/>
  <c r="P51" i="56"/>
  <c r="M51" i="56"/>
  <c r="J51" i="56"/>
  <c r="P50" i="56"/>
  <c r="M50" i="56"/>
  <c r="J50" i="56"/>
  <c r="P49" i="56"/>
  <c r="M49" i="56"/>
  <c r="J49" i="56"/>
  <c r="P48" i="56"/>
  <c r="M48" i="56"/>
  <c r="J48" i="56"/>
  <c r="P47" i="56"/>
  <c r="M47" i="56"/>
  <c r="J47" i="56"/>
  <c r="P46" i="56"/>
  <c r="M46" i="56"/>
  <c r="J46" i="56"/>
  <c r="P45" i="56"/>
  <c r="M45" i="56"/>
  <c r="J45" i="56"/>
  <c r="P44" i="56"/>
  <c r="M44" i="56"/>
  <c r="J44" i="56"/>
  <c r="P43" i="56"/>
  <c r="M43" i="56"/>
  <c r="J43" i="56"/>
  <c r="P42" i="56"/>
  <c r="M42" i="56"/>
  <c r="J42" i="56"/>
  <c r="P41" i="56"/>
  <c r="M41" i="56"/>
  <c r="J41" i="56"/>
  <c r="J40" i="56"/>
  <c r="P39" i="56"/>
  <c r="M39" i="56"/>
  <c r="J39" i="56"/>
  <c r="P38" i="56"/>
  <c r="M38" i="56"/>
  <c r="J38" i="56"/>
  <c r="P37" i="56"/>
  <c r="M37" i="56"/>
  <c r="J37" i="56"/>
  <c r="B35" i="56"/>
  <c r="C35" i="56" s="1"/>
  <c r="D35" i="56" s="1"/>
  <c r="E35" i="56" s="1"/>
  <c r="F35" i="56" s="1"/>
  <c r="G35" i="56" s="1"/>
  <c r="N34" i="56"/>
  <c r="K34" i="56"/>
  <c r="P26" i="56"/>
  <c r="J24" i="56"/>
  <c r="O185" i="55"/>
  <c r="N185" i="55"/>
  <c r="L185" i="55"/>
  <c r="K185" i="55"/>
  <c r="I185" i="55"/>
  <c r="H185" i="55"/>
  <c r="P184" i="55"/>
  <c r="M184" i="55"/>
  <c r="J184" i="55"/>
  <c r="P183" i="55"/>
  <c r="M183" i="55"/>
  <c r="J183" i="55"/>
  <c r="P182" i="55"/>
  <c r="M182" i="55"/>
  <c r="J182" i="55"/>
  <c r="P181" i="55"/>
  <c r="M181" i="55"/>
  <c r="J181" i="55"/>
  <c r="O179" i="55"/>
  <c r="N179" i="55"/>
  <c r="L179" i="55"/>
  <c r="K179" i="55"/>
  <c r="I179" i="55"/>
  <c r="H179" i="55"/>
  <c r="J178" i="55"/>
  <c r="P177" i="55"/>
  <c r="M177" i="55"/>
  <c r="J177" i="55"/>
  <c r="P176" i="55"/>
  <c r="M176" i="55"/>
  <c r="J176" i="55"/>
  <c r="J175" i="55"/>
  <c r="P174" i="55"/>
  <c r="M174" i="55"/>
  <c r="J174" i="55"/>
  <c r="P173" i="55"/>
  <c r="M173" i="55"/>
  <c r="J173" i="55"/>
  <c r="O171" i="55"/>
  <c r="N171" i="55"/>
  <c r="L171" i="55"/>
  <c r="K171" i="55"/>
  <c r="I171" i="55"/>
  <c r="H171" i="55"/>
  <c r="P170" i="55"/>
  <c r="M170" i="55"/>
  <c r="J170" i="55"/>
  <c r="P169" i="55"/>
  <c r="M169" i="55"/>
  <c r="J169" i="55"/>
  <c r="P168" i="55"/>
  <c r="M168" i="55"/>
  <c r="J168" i="55"/>
  <c r="P167" i="55"/>
  <c r="M167" i="55"/>
  <c r="J167" i="55"/>
  <c r="O165" i="55"/>
  <c r="N165" i="55"/>
  <c r="L165" i="55"/>
  <c r="K165" i="55"/>
  <c r="I165" i="55"/>
  <c r="H165" i="55"/>
  <c r="P164" i="55"/>
  <c r="P165" i="55" s="1"/>
  <c r="M164" i="55"/>
  <c r="M165" i="55" s="1"/>
  <c r="J164" i="55"/>
  <c r="J165" i="55" s="1"/>
  <c r="O162" i="55"/>
  <c r="N162" i="55"/>
  <c r="L162" i="55"/>
  <c r="K162" i="55"/>
  <c r="I162" i="55"/>
  <c r="H162" i="55"/>
  <c r="P161" i="55"/>
  <c r="M161" i="55"/>
  <c r="J161" i="55"/>
  <c r="P160" i="55"/>
  <c r="M160" i="55"/>
  <c r="J160" i="55"/>
  <c r="P159" i="55"/>
  <c r="M159" i="55"/>
  <c r="J159" i="55"/>
  <c r="P158" i="55"/>
  <c r="M158" i="55"/>
  <c r="J158" i="55"/>
  <c r="O156" i="55"/>
  <c r="N156" i="55"/>
  <c r="L156" i="55"/>
  <c r="K156" i="55"/>
  <c r="I156" i="55"/>
  <c r="H156" i="55"/>
  <c r="P155" i="55"/>
  <c r="P156" i="55" s="1"/>
  <c r="M155" i="55"/>
  <c r="M156" i="55" s="1"/>
  <c r="J155" i="55"/>
  <c r="J156" i="55" s="1"/>
  <c r="O153" i="55"/>
  <c r="N153" i="55"/>
  <c r="L153" i="55"/>
  <c r="K153" i="55"/>
  <c r="I153" i="55"/>
  <c r="H153" i="55"/>
  <c r="P152" i="55"/>
  <c r="M152" i="55"/>
  <c r="J152" i="55"/>
  <c r="P151" i="55"/>
  <c r="P153" i="55" s="1"/>
  <c r="M151" i="55"/>
  <c r="J151" i="55"/>
  <c r="N149" i="55"/>
  <c r="K149" i="55"/>
  <c r="I149" i="55"/>
  <c r="H149" i="55"/>
  <c r="J149" i="55" s="1"/>
  <c r="P148" i="55"/>
  <c r="M148" i="55"/>
  <c r="J148" i="55"/>
  <c r="P147" i="55"/>
  <c r="M147" i="55"/>
  <c r="J147" i="55"/>
  <c r="O145" i="55"/>
  <c r="N145" i="55"/>
  <c r="L145" i="55"/>
  <c r="K145" i="55"/>
  <c r="I145" i="55"/>
  <c r="H145" i="55"/>
  <c r="P144" i="55"/>
  <c r="M144" i="55"/>
  <c r="J144" i="55"/>
  <c r="P143" i="55"/>
  <c r="M143" i="55"/>
  <c r="J143" i="55"/>
  <c r="J145" i="55" s="1"/>
  <c r="O140" i="55"/>
  <c r="N140" i="55"/>
  <c r="L140" i="55"/>
  <c r="K140" i="55"/>
  <c r="I140" i="55"/>
  <c r="H140" i="55"/>
  <c r="P139" i="55"/>
  <c r="M139" i="55"/>
  <c r="J139" i="55"/>
  <c r="P138" i="55"/>
  <c r="M138" i="55"/>
  <c r="J138" i="55"/>
  <c r="J137" i="55"/>
  <c r="J136" i="55"/>
  <c r="P135" i="55"/>
  <c r="M135" i="55"/>
  <c r="J135" i="55"/>
  <c r="P134" i="55"/>
  <c r="M134" i="55"/>
  <c r="J134" i="55"/>
  <c r="J133" i="55"/>
  <c r="P132" i="55"/>
  <c r="M132" i="55"/>
  <c r="J132" i="55"/>
  <c r="O131" i="55"/>
  <c r="O141" i="55" s="1"/>
  <c r="N131" i="55"/>
  <c r="N141" i="55" s="1"/>
  <c r="L131" i="55"/>
  <c r="L141" i="55" s="1"/>
  <c r="K131" i="55"/>
  <c r="K141" i="55" s="1"/>
  <c r="I131" i="55"/>
  <c r="H131" i="55"/>
  <c r="H141" i="55" s="1"/>
  <c r="P130" i="55"/>
  <c r="M130" i="55"/>
  <c r="J130" i="55"/>
  <c r="P129" i="55"/>
  <c r="M129" i="55"/>
  <c r="J129" i="55"/>
  <c r="J128" i="55"/>
  <c r="P127" i="55"/>
  <c r="M127" i="55"/>
  <c r="J127" i="55"/>
  <c r="J131" i="55" s="1"/>
  <c r="N124" i="55"/>
  <c r="K124" i="55"/>
  <c r="H124" i="55"/>
  <c r="N119" i="55"/>
  <c r="K119" i="55"/>
  <c r="H119" i="55"/>
  <c r="N114" i="55"/>
  <c r="K114" i="55"/>
  <c r="H114" i="55"/>
  <c r="O108" i="55"/>
  <c r="N108" i="55"/>
  <c r="L108" i="55"/>
  <c r="K108" i="55"/>
  <c r="I108" i="55"/>
  <c r="H108" i="55"/>
  <c r="P107" i="55"/>
  <c r="P108" i="55" s="1"/>
  <c r="M107" i="55"/>
  <c r="M108" i="55" s="1"/>
  <c r="J107" i="55"/>
  <c r="J108" i="55" s="1"/>
  <c r="O105" i="55"/>
  <c r="N105" i="55"/>
  <c r="L105" i="55"/>
  <c r="K105" i="55"/>
  <c r="H105" i="55"/>
  <c r="P104" i="55"/>
  <c r="M104" i="55"/>
  <c r="J104" i="55"/>
  <c r="J103" i="55"/>
  <c r="P102" i="55"/>
  <c r="M102" i="55"/>
  <c r="J102" i="55"/>
  <c r="P101" i="55"/>
  <c r="M101" i="55"/>
  <c r="J101" i="55"/>
  <c r="P100" i="55"/>
  <c r="M100" i="55"/>
  <c r="J100" i="55"/>
  <c r="P99" i="55"/>
  <c r="M99" i="55"/>
  <c r="J99" i="55"/>
  <c r="P98" i="55"/>
  <c r="M98" i="55"/>
  <c r="J98" i="55"/>
  <c r="P97" i="55"/>
  <c r="M97" i="55"/>
  <c r="J97" i="55"/>
  <c r="P96" i="55"/>
  <c r="M96" i="55"/>
  <c r="J96" i="55"/>
  <c r="P95" i="55"/>
  <c r="M95" i="55"/>
  <c r="J95" i="55"/>
  <c r="P94" i="55"/>
  <c r="M94" i="55"/>
  <c r="J94" i="55"/>
  <c r="P93" i="55"/>
  <c r="M93" i="55"/>
  <c r="J93" i="55"/>
  <c r="P92" i="55"/>
  <c r="M92" i="55"/>
  <c r="J92" i="55"/>
  <c r="P91" i="55"/>
  <c r="M91" i="55"/>
  <c r="I105" i="55"/>
  <c r="P90" i="55"/>
  <c r="M90" i="55"/>
  <c r="J90" i="55"/>
  <c r="P89" i="55"/>
  <c r="M89" i="55"/>
  <c r="J89" i="55"/>
  <c r="P88" i="55"/>
  <c r="M88" i="55"/>
  <c r="J88" i="55"/>
  <c r="P87" i="55"/>
  <c r="M87" i="55"/>
  <c r="J87" i="55"/>
  <c r="P86" i="55"/>
  <c r="M86" i="55"/>
  <c r="J86" i="55"/>
  <c r="P85" i="55"/>
  <c r="M85" i="55"/>
  <c r="J85" i="55"/>
  <c r="P84" i="55"/>
  <c r="M84" i="55"/>
  <c r="J84" i="55"/>
  <c r="P83" i="55"/>
  <c r="M83" i="55"/>
  <c r="J83" i="55"/>
  <c r="P82" i="55"/>
  <c r="M82" i="55"/>
  <c r="J82" i="55"/>
  <c r="P81" i="55"/>
  <c r="M81" i="55"/>
  <c r="J81" i="55"/>
  <c r="P80" i="55"/>
  <c r="M80" i="55"/>
  <c r="J80" i="55"/>
  <c r="P79" i="55"/>
  <c r="M79" i="55"/>
  <c r="J79" i="55"/>
  <c r="P78" i="55"/>
  <c r="M78" i="55"/>
  <c r="J78" i="55"/>
  <c r="P77" i="55"/>
  <c r="M77" i="55"/>
  <c r="J77" i="55"/>
  <c r="P76" i="55"/>
  <c r="M76" i="55"/>
  <c r="J76" i="55"/>
  <c r="P75" i="55"/>
  <c r="M75" i="55"/>
  <c r="J75" i="55"/>
  <c r="J74" i="55"/>
  <c r="P73" i="55"/>
  <c r="M73" i="55"/>
  <c r="J73" i="55"/>
  <c r="P72" i="55"/>
  <c r="M72" i="55"/>
  <c r="J72" i="55"/>
  <c r="J71" i="55"/>
  <c r="J70" i="55"/>
  <c r="P69" i="55"/>
  <c r="M69" i="55"/>
  <c r="J69" i="55"/>
  <c r="O67" i="55"/>
  <c r="N67" i="55"/>
  <c r="L67" i="55"/>
  <c r="K67" i="55"/>
  <c r="I67" i="55"/>
  <c r="H67" i="55"/>
  <c r="P66" i="55"/>
  <c r="M66" i="55"/>
  <c r="J66" i="55"/>
  <c r="P65" i="55"/>
  <c r="M65" i="55"/>
  <c r="J65" i="55"/>
  <c r="P64" i="55"/>
  <c r="M64" i="55"/>
  <c r="J64" i="55"/>
  <c r="P63" i="55"/>
  <c r="M63" i="55"/>
  <c r="J63" i="55"/>
  <c r="J62" i="55"/>
  <c r="P61" i="55"/>
  <c r="M61" i="55"/>
  <c r="J61" i="55"/>
  <c r="P60" i="55"/>
  <c r="M60" i="55"/>
  <c r="J60" i="55"/>
  <c r="P59" i="55"/>
  <c r="M59" i="55"/>
  <c r="J59" i="55"/>
  <c r="P58" i="55"/>
  <c r="M58" i="55"/>
  <c r="J58" i="55"/>
  <c r="P57" i="55"/>
  <c r="M57" i="55"/>
  <c r="J57" i="55"/>
  <c r="P56" i="55"/>
  <c r="M56" i="55"/>
  <c r="J56" i="55"/>
  <c r="P55" i="55"/>
  <c r="M55" i="55"/>
  <c r="J55" i="55"/>
  <c r="P54" i="55"/>
  <c r="M54" i="55"/>
  <c r="J54" i="55"/>
  <c r="P53" i="55"/>
  <c r="M53" i="55"/>
  <c r="J53" i="55"/>
  <c r="P52" i="55"/>
  <c r="M52" i="55"/>
  <c r="J52" i="55"/>
  <c r="P51" i="55"/>
  <c r="M51" i="55"/>
  <c r="J51" i="55"/>
  <c r="P50" i="55"/>
  <c r="M50" i="55"/>
  <c r="J50" i="55"/>
  <c r="P49" i="55"/>
  <c r="M49" i="55"/>
  <c r="J49" i="55"/>
  <c r="P48" i="55"/>
  <c r="M48" i="55"/>
  <c r="J48" i="55"/>
  <c r="P47" i="55"/>
  <c r="M47" i="55"/>
  <c r="J47" i="55"/>
  <c r="P46" i="55"/>
  <c r="M46" i="55"/>
  <c r="J46" i="55"/>
  <c r="P45" i="55"/>
  <c r="M45" i="55"/>
  <c r="J45" i="55"/>
  <c r="P44" i="55"/>
  <c r="M44" i="55"/>
  <c r="J44" i="55"/>
  <c r="P43" i="55"/>
  <c r="M43" i="55"/>
  <c r="J43" i="55"/>
  <c r="P42" i="55"/>
  <c r="M42" i="55"/>
  <c r="J42" i="55"/>
  <c r="P41" i="55"/>
  <c r="M41" i="55"/>
  <c r="J41" i="55"/>
  <c r="J40" i="55"/>
  <c r="P39" i="55"/>
  <c r="M39" i="55"/>
  <c r="J39" i="55"/>
  <c r="P38" i="55"/>
  <c r="M38" i="55"/>
  <c r="J38" i="55"/>
  <c r="P37" i="55"/>
  <c r="M37" i="55"/>
  <c r="J37" i="55"/>
  <c r="B35" i="55"/>
  <c r="C35" i="55" s="1"/>
  <c r="D35" i="55" s="1"/>
  <c r="E35" i="55" s="1"/>
  <c r="F35" i="55" s="1"/>
  <c r="G35" i="55" s="1"/>
  <c r="N34" i="55"/>
  <c r="K34" i="55"/>
  <c r="P26" i="55"/>
  <c r="J24" i="55"/>
  <c r="I92" i="54"/>
  <c r="I91" i="54"/>
  <c r="O185" i="54"/>
  <c r="N185" i="54"/>
  <c r="L185" i="54"/>
  <c r="K185" i="54"/>
  <c r="I185" i="54"/>
  <c r="H185" i="54"/>
  <c r="P184" i="54"/>
  <c r="M184" i="54"/>
  <c r="J184" i="54"/>
  <c r="P183" i="54"/>
  <c r="M183" i="54"/>
  <c r="J183" i="54"/>
  <c r="P182" i="54"/>
  <c r="M182" i="54"/>
  <c r="J182" i="54"/>
  <c r="P181" i="54"/>
  <c r="M181" i="54"/>
  <c r="J181" i="54"/>
  <c r="O179" i="54"/>
  <c r="N179" i="54"/>
  <c r="L179" i="54"/>
  <c r="K179" i="54"/>
  <c r="I179" i="54"/>
  <c r="H179" i="54"/>
  <c r="J178" i="54"/>
  <c r="P177" i="54"/>
  <c r="M177" i="54"/>
  <c r="J177" i="54"/>
  <c r="P176" i="54"/>
  <c r="M176" i="54"/>
  <c r="J176" i="54"/>
  <c r="J175" i="54"/>
  <c r="P174" i="54"/>
  <c r="M174" i="54"/>
  <c r="J174" i="54"/>
  <c r="P173" i="54"/>
  <c r="M173" i="54"/>
  <c r="J173" i="54"/>
  <c r="O171" i="54"/>
  <c r="N171" i="54"/>
  <c r="L171" i="54"/>
  <c r="K171" i="54"/>
  <c r="I171" i="54"/>
  <c r="H171" i="54"/>
  <c r="P170" i="54"/>
  <c r="M170" i="54"/>
  <c r="J170" i="54"/>
  <c r="P169" i="54"/>
  <c r="M169" i="54"/>
  <c r="J169" i="54"/>
  <c r="P168" i="54"/>
  <c r="M168" i="54"/>
  <c r="J168" i="54"/>
  <c r="P167" i="54"/>
  <c r="M167" i="54"/>
  <c r="J167" i="54"/>
  <c r="O165" i="54"/>
  <c r="N165" i="54"/>
  <c r="L165" i="54"/>
  <c r="K165" i="54"/>
  <c r="I165" i="54"/>
  <c r="H165" i="54"/>
  <c r="P164" i="54"/>
  <c r="P165" i="54" s="1"/>
  <c r="M164" i="54"/>
  <c r="M165" i="54" s="1"/>
  <c r="J164" i="54"/>
  <c r="J165" i="54" s="1"/>
  <c r="O162" i="54"/>
  <c r="N162" i="54"/>
  <c r="L162" i="54"/>
  <c r="K162" i="54"/>
  <c r="I162" i="54"/>
  <c r="H162" i="54"/>
  <c r="P161" i="54"/>
  <c r="M161" i="54"/>
  <c r="J161" i="54"/>
  <c r="P160" i="54"/>
  <c r="M160" i="54"/>
  <c r="J160" i="54"/>
  <c r="P159" i="54"/>
  <c r="M159" i="54"/>
  <c r="J159" i="54"/>
  <c r="P158" i="54"/>
  <c r="M158" i="54"/>
  <c r="J158" i="54"/>
  <c r="O156" i="54"/>
  <c r="N156" i="54"/>
  <c r="L156" i="54"/>
  <c r="K156" i="54"/>
  <c r="I156" i="54"/>
  <c r="H156" i="54"/>
  <c r="P155" i="54"/>
  <c r="P156" i="54" s="1"/>
  <c r="M155" i="54"/>
  <c r="M156" i="54" s="1"/>
  <c r="J155" i="54"/>
  <c r="J156" i="54" s="1"/>
  <c r="O153" i="54"/>
  <c r="N153" i="54"/>
  <c r="L153" i="54"/>
  <c r="K153" i="54"/>
  <c r="I153" i="54"/>
  <c r="H153" i="54"/>
  <c r="P152" i="54"/>
  <c r="M152" i="54"/>
  <c r="J152" i="54"/>
  <c r="P151" i="54"/>
  <c r="P153" i="54" s="1"/>
  <c r="M151" i="54"/>
  <c r="J151" i="54"/>
  <c r="N149" i="54"/>
  <c r="K149" i="54"/>
  <c r="I149" i="54"/>
  <c r="H149" i="54"/>
  <c r="J149" i="54" s="1"/>
  <c r="P148" i="54"/>
  <c r="M148" i="54"/>
  <c r="J148" i="54"/>
  <c r="P147" i="54"/>
  <c r="M147" i="54"/>
  <c r="J147" i="54"/>
  <c r="O145" i="54"/>
  <c r="N145" i="54"/>
  <c r="L145" i="54"/>
  <c r="K145" i="54"/>
  <c r="I145" i="54"/>
  <c r="H145" i="54"/>
  <c r="P144" i="54"/>
  <c r="M144" i="54"/>
  <c r="J144" i="54"/>
  <c r="P143" i="54"/>
  <c r="M143" i="54"/>
  <c r="J143" i="54"/>
  <c r="J145" i="54" s="1"/>
  <c r="O140" i="54"/>
  <c r="N140" i="54"/>
  <c r="L140" i="54"/>
  <c r="K140" i="54"/>
  <c r="I140" i="54"/>
  <c r="H140" i="54"/>
  <c r="P139" i="54"/>
  <c r="M139" i="54"/>
  <c r="J139" i="54"/>
  <c r="P138" i="54"/>
  <c r="M138" i="54"/>
  <c r="J138" i="54"/>
  <c r="J137" i="54"/>
  <c r="J136" i="54"/>
  <c r="P135" i="54"/>
  <c r="M135" i="54"/>
  <c r="J135" i="54"/>
  <c r="P134" i="54"/>
  <c r="M134" i="54"/>
  <c r="J134" i="54"/>
  <c r="J133" i="54"/>
  <c r="P132" i="54"/>
  <c r="M132" i="54"/>
  <c r="J132" i="54"/>
  <c r="O131" i="54"/>
  <c r="O141" i="54" s="1"/>
  <c r="N131" i="54"/>
  <c r="N141" i="54" s="1"/>
  <c r="L131" i="54"/>
  <c r="L141" i="54" s="1"/>
  <c r="K131" i="54"/>
  <c r="K141" i="54" s="1"/>
  <c r="I131" i="54"/>
  <c r="I141" i="54" s="1"/>
  <c r="H131" i="54"/>
  <c r="H141" i="54" s="1"/>
  <c r="P130" i="54"/>
  <c r="M130" i="54"/>
  <c r="J130" i="54"/>
  <c r="P129" i="54"/>
  <c r="M129" i="54"/>
  <c r="J129" i="54"/>
  <c r="J128" i="54"/>
  <c r="P127" i="54"/>
  <c r="M127" i="54"/>
  <c r="J127" i="54"/>
  <c r="N124" i="54"/>
  <c r="K124" i="54"/>
  <c r="H124" i="54"/>
  <c r="N119" i="54"/>
  <c r="K119" i="54"/>
  <c r="H119" i="54"/>
  <c r="N114" i="54"/>
  <c r="K114" i="54"/>
  <c r="H114" i="54"/>
  <c r="O108" i="54"/>
  <c r="N108" i="54"/>
  <c r="L108" i="54"/>
  <c r="K108" i="54"/>
  <c r="I108" i="54"/>
  <c r="H108" i="54"/>
  <c r="P107" i="54"/>
  <c r="P108" i="54" s="1"/>
  <c r="M107" i="54"/>
  <c r="M108" i="54" s="1"/>
  <c r="J107" i="54"/>
  <c r="J108" i="54" s="1"/>
  <c r="O105" i="54"/>
  <c r="N105" i="54"/>
  <c r="L105" i="54"/>
  <c r="K105" i="54"/>
  <c r="H105" i="54"/>
  <c r="P104" i="54"/>
  <c r="M104" i="54"/>
  <c r="J104" i="54"/>
  <c r="J103" i="54"/>
  <c r="P102" i="54"/>
  <c r="M102" i="54"/>
  <c r="J102" i="54"/>
  <c r="P101" i="54"/>
  <c r="M101" i="54"/>
  <c r="J101" i="54"/>
  <c r="P100" i="54"/>
  <c r="M100" i="54"/>
  <c r="J100" i="54"/>
  <c r="P99" i="54"/>
  <c r="M99" i="54"/>
  <c r="J99" i="54"/>
  <c r="P98" i="54"/>
  <c r="M98" i="54"/>
  <c r="J98" i="54"/>
  <c r="P97" i="54"/>
  <c r="M97" i="54"/>
  <c r="J97" i="54"/>
  <c r="P96" i="54"/>
  <c r="M96" i="54"/>
  <c r="J96" i="54"/>
  <c r="P95" i="54"/>
  <c r="M95" i="54"/>
  <c r="J95" i="54"/>
  <c r="P94" i="54"/>
  <c r="M94" i="54"/>
  <c r="J94" i="54"/>
  <c r="P93" i="54"/>
  <c r="M93" i="54"/>
  <c r="J93" i="54"/>
  <c r="P92" i="54"/>
  <c r="M92" i="54"/>
  <c r="J92" i="54"/>
  <c r="P91" i="54"/>
  <c r="M91" i="54"/>
  <c r="P90" i="54"/>
  <c r="M90" i="54"/>
  <c r="J90" i="54"/>
  <c r="P89" i="54"/>
  <c r="M89" i="54"/>
  <c r="J89" i="54"/>
  <c r="P88" i="54"/>
  <c r="M88" i="54"/>
  <c r="J88" i="54"/>
  <c r="P87" i="54"/>
  <c r="M87" i="54"/>
  <c r="J87" i="54"/>
  <c r="P86" i="54"/>
  <c r="M86" i="54"/>
  <c r="J86" i="54"/>
  <c r="P85" i="54"/>
  <c r="M85" i="54"/>
  <c r="J85" i="54"/>
  <c r="P84" i="54"/>
  <c r="M84" i="54"/>
  <c r="J84" i="54"/>
  <c r="P83" i="54"/>
  <c r="M83" i="54"/>
  <c r="J83" i="54"/>
  <c r="P82" i="54"/>
  <c r="M82" i="54"/>
  <c r="J82" i="54"/>
  <c r="P81" i="54"/>
  <c r="M81" i="54"/>
  <c r="J81" i="54"/>
  <c r="P80" i="54"/>
  <c r="M80" i="54"/>
  <c r="J80" i="54"/>
  <c r="P79" i="54"/>
  <c r="M79" i="54"/>
  <c r="J79" i="54"/>
  <c r="P78" i="54"/>
  <c r="M78" i="54"/>
  <c r="J78" i="54"/>
  <c r="P77" i="54"/>
  <c r="M77" i="54"/>
  <c r="J77" i="54"/>
  <c r="P76" i="54"/>
  <c r="M76" i="54"/>
  <c r="J76" i="54"/>
  <c r="P75" i="54"/>
  <c r="M75" i="54"/>
  <c r="J75" i="54"/>
  <c r="J74" i="54"/>
  <c r="P73" i="54"/>
  <c r="M73" i="54"/>
  <c r="J73" i="54"/>
  <c r="P72" i="54"/>
  <c r="M72" i="54"/>
  <c r="J72" i="54"/>
  <c r="J71" i="54"/>
  <c r="J70" i="54"/>
  <c r="P69" i="54"/>
  <c r="M69" i="54"/>
  <c r="J69" i="54"/>
  <c r="O67" i="54"/>
  <c r="N67" i="54"/>
  <c r="L67" i="54"/>
  <c r="K67" i="54"/>
  <c r="I67" i="54"/>
  <c r="H67" i="54"/>
  <c r="P66" i="54"/>
  <c r="M66" i="54"/>
  <c r="J66" i="54"/>
  <c r="P65" i="54"/>
  <c r="M65" i="54"/>
  <c r="J65" i="54"/>
  <c r="P64" i="54"/>
  <c r="M64" i="54"/>
  <c r="J64" i="54"/>
  <c r="P63" i="54"/>
  <c r="M63" i="54"/>
  <c r="J63" i="54"/>
  <c r="J62" i="54"/>
  <c r="P61" i="54"/>
  <c r="M61" i="54"/>
  <c r="J61" i="54"/>
  <c r="P60" i="54"/>
  <c r="M60" i="54"/>
  <c r="J60" i="54"/>
  <c r="P59" i="54"/>
  <c r="M59" i="54"/>
  <c r="J59" i="54"/>
  <c r="P58" i="54"/>
  <c r="M58" i="54"/>
  <c r="J58" i="54"/>
  <c r="P57" i="54"/>
  <c r="M57" i="54"/>
  <c r="J57" i="54"/>
  <c r="P56" i="54"/>
  <c r="M56" i="54"/>
  <c r="J56" i="54"/>
  <c r="P55" i="54"/>
  <c r="M55" i="54"/>
  <c r="J55" i="54"/>
  <c r="P54" i="54"/>
  <c r="M54" i="54"/>
  <c r="J54" i="54"/>
  <c r="P53" i="54"/>
  <c r="M53" i="54"/>
  <c r="J53" i="54"/>
  <c r="P52" i="54"/>
  <c r="M52" i="54"/>
  <c r="J52" i="54"/>
  <c r="P51" i="54"/>
  <c r="M51" i="54"/>
  <c r="J51" i="54"/>
  <c r="P50" i="54"/>
  <c r="M50" i="54"/>
  <c r="J50" i="54"/>
  <c r="P49" i="54"/>
  <c r="M49" i="54"/>
  <c r="J49" i="54"/>
  <c r="P48" i="54"/>
  <c r="M48" i="54"/>
  <c r="J48" i="54"/>
  <c r="P47" i="54"/>
  <c r="M47" i="54"/>
  <c r="J47" i="54"/>
  <c r="P46" i="54"/>
  <c r="M46" i="54"/>
  <c r="J46" i="54"/>
  <c r="P45" i="54"/>
  <c r="M45" i="54"/>
  <c r="J45" i="54"/>
  <c r="P44" i="54"/>
  <c r="M44" i="54"/>
  <c r="J44" i="54"/>
  <c r="P43" i="54"/>
  <c r="M43" i="54"/>
  <c r="J43" i="54"/>
  <c r="P42" i="54"/>
  <c r="M42" i="54"/>
  <c r="J42" i="54"/>
  <c r="P41" i="54"/>
  <c r="M41" i="54"/>
  <c r="J41" i="54"/>
  <c r="J40" i="54"/>
  <c r="P39" i="54"/>
  <c r="M39" i="54"/>
  <c r="J39" i="54"/>
  <c r="P38" i="54"/>
  <c r="M38" i="54"/>
  <c r="J38" i="54"/>
  <c r="P37" i="54"/>
  <c r="M37" i="54"/>
  <c r="J37" i="54"/>
  <c r="B35" i="54"/>
  <c r="C35" i="54" s="1"/>
  <c r="D35" i="54" s="1"/>
  <c r="E35" i="54" s="1"/>
  <c r="F35" i="54" s="1"/>
  <c r="G35" i="54" s="1"/>
  <c r="N34" i="54"/>
  <c r="K34" i="54"/>
  <c r="P26" i="54"/>
  <c r="J24" i="54"/>
  <c r="O185" i="53"/>
  <c r="N185" i="53"/>
  <c r="L185" i="53"/>
  <c r="K185" i="53"/>
  <c r="I185" i="53"/>
  <c r="H185" i="53"/>
  <c r="P184" i="53"/>
  <c r="M184" i="53"/>
  <c r="J184" i="53"/>
  <c r="P183" i="53"/>
  <c r="M183" i="53"/>
  <c r="J183" i="53"/>
  <c r="P182" i="53"/>
  <c r="M182" i="53"/>
  <c r="J182" i="53"/>
  <c r="P181" i="53"/>
  <c r="M181" i="53"/>
  <c r="J181" i="53"/>
  <c r="O179" i="53"/>
  <c r="N179" i="53"/>
  <c r="L179" i="53"/>
  <c r="K179" i="53"/>
  <c r="I179" i="53"/>
  <c r="H179" i="53"/>
  <c r="J178" i="53"/>
  <c r="P177" i="53"/>
  <c r="M177" i="53"/>
  <c r="J177" i="53"/>
  <c r="P176" i="53"/>
  <c r="M176" i="53"/>
  <c r="J176" i="53"/>
  <c r="J175" i="53"/>
  <c r="P174" i="53"/>
  <c r="M174" i="53"/>
  <c r="J174" i="53"/>
  <c r="P173" i="53"/>
  <c r="M173" i="53"/>
  <c r="J173" i="53"/>
  <c r="O171" i="53"/>
  <c r="N171" i="53"/>
  <c r="L171" i="53"/>
  <c r="K171" i="53"/>
  <c r="I171" i="53"/>
  <c r="H171" i="53"/>
  <c r="P170" i="53"/>
  <c r="M170" i="53"/>
  <c r="J170" i="53"/>
  <c r="P169" i="53"/>
  <c r="M169" i="53"/>
  <c r="J169" i="53"/>
  <c r="P168" i="53"/>
  <c r="M168" i="53"/>
  <c r="J168" i="53"/>
  <c r="P167" i="53"/>
  <c r="M167" i="53"/>
  <c r="J167" i="53"/>
  <c r="O165" i="53"/>
  <c r="N165" i="53"/>
  <c r="L165" i="53"/>
  <c r="K165" i="53"/>
  <c r="I165" i="53"/>
  <c r="H165" i="53"/>
  <c r="P164" i="53"/>
  <c r="P165" i="53" s="1"/>
  <c r="M164" i="53"/>
  <c r="M165" i="53" s="1"/>
  <c r="J164" i="53"/>
  <c r="J165" i="53" s="1"/>
  <c r="O162" i="53"/>
  <c r="N162" i="53"/>
  <c r="L162" i="53"/>
  <c r="K162" i="53"/>
  <c r="I162" i="53"/>
  <c r="H162" i="53"/>
  <c r="P161" i="53"/>
  <c r="M161" i="53"/>
  <c r="J161" i="53"/>
  <c r="P160" i="53"/>
  <c r="M160" i="53"/>
  <c r="J160" i="53"/>
  <c r="P159" i="53"/>
  <c r="M159" i="53"/>
  <c r="J159" i="53"/>
  <c r="P158" i="53"/>
  <c r="M158" i="53"/>
  <c r="J158" i="53"/>
  <c r="O156" i="53"/>
  <c r="N156" i="53"/>
  <c r="L156" i="53"/>
  <c r="K156" i="53"/>
  <c r="I156" i="53"/>
  <c r="H156" i="53"/>
  <c r="P155" i="53"/>
  <c r="P156" i="53" s="1"/>
  <c r="M155" i="53"/>
  <c r="M156" i="53" s="1"/>
  <c r="J155" i="53"/>
  <c r="J156" i="53" s="1"/>
  <c r="O153" i="53"/>
  <c r="N153" i="53"/>
  <c r="L153" i="53"/>
  <c r="K153" i="53"/>
  <c r="I153" i="53"/>
  <c r="H153" i="53"/>
  <c r="P152" i="53"/>
  <c r="M152" i="53"/>
  <c r="J152" i="53"/>
  <c r="P151" i="53"/>
  <c r="M151" i="53"/>
  <c r="M153" i="53" s="1"/>
  <c r="J151" i="53"/>
  <c r="N149" i="53"/>
  <c r="K149" i="53"/>
  <c r="I149" i="53"/>
  <c r="H149" i="53"/>
  <c r="P148" i="53"/>
  <c r="M148" i="53"/>
  <c r="J148" i="53"/>
  <c r="P147" i="53"/>
  <c r="M147" i="53"/>
  <c r="J147" i="53"/>
  <c r="O145" i="53"/>
  <c r="N145" i="53"/>
  <c r="L145" i="53"/>
  <c r="K145" i="53"/>
  <c r="I145" i="53"/>
  <c r="H145" i="53"/>
  <c r="P144" i="53"/>
  <c r="M144" i="53"/>
  <c r="J144" i="53"/>
  <c r="P143" i="53"/>
  <c r="M143" i="53"/>
  <c r="J143" i="53"/>
  <c r="O140" i="53"/>
  <c r="N140" i="53"/>
  <c r="L140" i="53"/>
  <c r="K140" i="53"/>
  <c r="I140" i="53"/>
  <c r="H140" i="53"/>
  <c r="P139" i="53"/>
  <c r="M139" i="53"/>
  <c r="J139" i="53"/>
  <c r="P138" i="53"/>
  <c r="M138" i="53"/>
  <c r="J138" i="53"/>
  <c r="J137" i="53"/>
  <c r="J136" i="53"/>
  <c r="P135" i="53"/>
  <c r="M135" i="53"/>
  <c r="J135" i="53"/>
  <c r="P134" i="53"/>
  <c r="M134" i="53"/>
  <c r="J134" i="53"/>
  <c r="J133" i="53"/>
  <c r="P132" i="53"/>
  <c r="M132" i="53"/>
  <c r="J132" i="53"/>
  <c r="O131" i="53"/>
  <c r="O141" i="53" s="1"/>
  <c r="N131" i="53"/>
  <c r="N141" i="53" s="1"/>
  <c r="L131" i="53"/>
  <c r="L141" i="53" s="1"/>
  <c r="K131" i="53"/>
  <c r="K141" i="53" s="1"/>
  <c r="I131" i="53"/>
  <c r="I141" i="53" s="1"/>
  <c r="H131" i="53"/>
  <c r="H141" i="53" s="1"/>
  <c r="P130" i="53"/>
  <c r="M130" i="53"/>
  <c r="J130" i="53"/>
  <c r="P129" i="53"/>
  <c r="M129" i="53"/>
  <c r="J129" i="53"/>
  <c r="J128" i="53"/>
  <c r="P127" i="53"/>
  <c r="M127" i="53"/>
  <c r="J127" i="53"/>
  <c r="N124" i="53"/>
  <c r="K124" i="53"/>
  <c r="H124" i="53"/>
  <c r="N119" i="53"/>
  <c r="K119" i="53"/>
  <c r="H119" i="53"/>
  <c r="N114" i="53"/>
  <c r="K114" i="53"/>
  <c r="H114" i="53"/>
  <c r="O108" i="53"/>
  <c r="N108" i="53"/>
  <c r="L108" i="53"/>
  <c r="K108" i="53"/>
  <c r="I108" i="53"/>
  <c r="H108" i="53"/>
  <c r="P107" i="53"/>
  <c r="P108" i="53" s="1"/>
  <c r="M107" i="53"/>
  <c r="M108" i="53" s="1"/>
  <c r="J107" i="53"/>
  <c r="J108" i="53" s="1"/>
  <c r="O105" i="53"/>
  <c r="N105" i="53"/>
  <c r="L105" i="53"/>
  <c r="K105" i="53"/>
  <c r="I105" i="53"/>
  <c r="H105" i="53"/>
  <c r="P104" i="53"/>
  <c r="M104" i="53"/>
  <c r="J104" i="53"/>
  <c r="J103" i="53"/>
  <c r="P102" i="53"/>
  <c r="M102" i="53"/>
  <c r="J102" i="53"/>
  <c r="P101" i="53"/>
  <c r="M101" i="53"/>
  <c r="J101" i="53"/>
  <c r="P100" i="53"/>
  <c r="M100" i="53"/>
  <c r="J100" i="53"/>
  <c r="P99" i="53"/>
  <c r="M99" i="53"/>
  <c r="J99" i="53"/>
  <c r="P98" i="53"/>
  <c r="M98" i="53"/>
  <c r="J98" i="53"/>
  <c r="P97" i="53"/>
  <c r="M97" i="53"/>
  <c r="J97" i="53"/>
  <c r="P96" i="53"/>
  <c r="M96" i="53"/>
  <c r="J96" i="53"/>
  <c r="P95" i="53"/>
  <c r="M95" i="53"/>
  <c r="J95" i="53"/>
  <c r="P94" i="53"/>
  <c r="M94" i="53"/>
  <c r="J94" i="53"/>
  <c r="P93" i="53"/>
  <c r="M93" i="53"/>
  <c r="J93" i="53"/>
  <c r="P92" i="53"/>
  <c r="M92" i="53"/>
  <c r="J92" i="53"/>
  <c r="P91" i="53"/>
  <c r="M91" i="53"/>
  <c r="J91" i="53"/>
  <c r="P90" i="53"/>
  <c r="M90" i="53"/>
  <c r="J90" i="53"/>
  <c r="P89" i="53"/>
  <c r="M89" i="53"/>
  <c r="J89" i="53"/>
  <c r="P88" i="53"/>
  <c r="M88" i="53"/>
  <c r="J88" i="53"/>
  <c r="P87" i="53"/>
  <c r="M87" i="53"/>
  <c r="J87" i="53"/>
  <c r="P86" i="53"/>
  <c r="M86" i="53"/>
  <c r="J86" i="53"/>
  <c r="P85" i="53"/>
  <c r="M85" i="53"/>
  <c r="J85" i="53"/>
  <c r="P84" i="53"/>
  <c r="M84" i="53"/>
  <c r="J84" i="53"/>
  <c r="P83" i="53"/>
  <c r="M83" i="53"/>
  <c r="J83" i="53"/>
  <c r="P82" i="53"/>
  <c r="M82" i="53"/>
  <c r="J82" i="53"/>
  <c r="P81" i="53"/>
  <c r="M81" i="53"/>
  <c r="J81" i="53"/>
  <c r="P80" i="53"/>
  <c r="M80" i="53"/>
  <c r="J80" i="53"/>
  <c r="P79" i="53"/>
  <c r="M79" i="53"/>
  <c r="J79" i="53"/>
  <c r="P78" i="53"/>
  <c r="M78" i="53"/>
  <c r="J78" i="53"/>
  <c r="P77" i="53"/>
  <c r="M77" i="53"/>
  <c r="J77" i="53"/>
  <c r="P76" i="53"/>
  <c r="M76" i="53"/>
  <c r="J76" i="53"/>
  <c r="P75" i="53"/>
  <c r="M75" i="53"/>
  <c r="J75" i="53"/>
  <c r="J74" i="53"/>
  <c r="P73" i="53"/>
  <c r="M73" i="53"/>
  <c r="J73" i="53"/>
  <c r="P72" i="53"/>
  <c r="M72" i="53"/>
  <c r="J72" i="53"/>
  <c r="J71" i="53"/>
  <c r="J70" i="53"/>
  <c r="P69" i="53"/>
  <c r="M69" i="53"/>
  <c r="J69" i="53"/>
  <c r="O67" i="53"/>
  <c r="N67" i="53"/>
  <c r="L67" i="53"/>
  <c r="K67" i="53"/>
  <c r="I67" i="53"/>
  <c r="H67" i="53"/>
  <c r="P66" i="53"/>
  <c r="M66" i="53"/>
  <c r="J66" i="53"/>
  <c r="P65" i="53"/>
  <c r="M65" i="53"/>
  <c r="J65" i="53"/>
  <c r="P64" i="53"/>
  <c r="M64" i="53"/>
  <c r="J64" i="53"/>
  <c r="P63" i="53"/>
  <c r="M63" i="53"/>
  <c r="J63" i="53"/>
  <c r="J62" i="53"/>
  <c r="P61" i="53"/>
  <c r="M61" i="53"/>
  <c r="J61" i="53"/>
  <c r="P60" i="53"/>
  <c r="M60" i="53"/>
  <c r="J60" i="53"/>
  <c r="P59" i="53"/>
  <c r="M59" i="53"/>
  <c r="J59" i="53"/>
  <c r="P58" i="53"/>
  <c r="M58" i="53"/>
  <c r="J58" i="53"/>
  <c r="P57" i="53"/>
  <c r="M57" i="53"/>
  <c r="J57" i="53"/>
  <c r="P56" i="53"/>
  <c r="M56" i="53"/>
  <c r="J56" i="53"/>
  <c r="P55" i="53"/>
  <c r="M55" i="53"/>
  <c r="J55" i="53"/>
  <c r="P54" i="53"/>
  <c r="M54" i="53"/>
  <c r="J54" i="53"/>
  <c r="P53" i="53"/>
  <c r="M53" i="53"/>
  <c r="J53" i="53"/>
  <c r="P52" i="53"/>
  <c r="M52" i="53"/>
  <c r="J52" i="53"/>
  <c r="P51" i="53"/>
  <c r="M51" i="53"/>
  <c r="J51" i="53"/>
  <c r="P50" i="53"/>
  <c r="M50" i="53"/>
  <c r="J50" i="53"/>
  <c r="P49" i="53"/>
  <c r="M49" i="53"/>
  <c r="J49" i="53"/>
  <c r="P48" i="53"/>
  <c r="M48" i="53"/>
  <c r="J48" i="53"/>
  <c r="P47" i="53"/>
  <c r="M47" i="53"/>
  <c r="J47" i="53"/>
  <c r="P46" i="53"/>
  <c r="M46" i="53"/>
  <c r="J46" i="53"/>
  <c r="P45" i="53"/>
  <c r="M45" i="53"/>
  <c r="J45" i="53"/>
  <c r="P44" i="53"/>
  <c r="M44" i="53"/>
  <c r="J44" i="53"/>
  <c r="P43" i="53"/>
  <c r="M43" i="53"/>
  <c r="J43" i="53"/>
  <c r="P42" i="53"/>
  <c r="M42" i="53"/>
  <c r="J42" i="53"/>
  <c r="P41" i="53"/>
  <c r="M41" i="53"/>
  <c r="J41" i="53"/>
  <c r="J40" i="53"/>
  <c r="P39" i="53"/>
  <c r="M39" i="53"/>
  <c r="J39" i="53"/>
  <c r="P38" i="53"/>
  <c r="M38" i="53"/>
  <c r="J38" i="53"/>
  <c r="P37" i="53"/>
  <c r="M37" i="53"/>
  <c r="J37" i="53"/>
  <c r="B35" i="53"/>
  <c r="C35" i="53" s="1"/>
  <c r="D35" i="53" s="1"/>
  <c r="E35" i="53" s="1"/>
  <c r="F35" i="53" s="1"/>
  <c r="G35" i="53" s="1"/>
  <c r="N34" i="53"/>
  <c r="K34" i="53"/>
  <c r="P26" i="53"/>
  <c r="J24" i="53"/>
  <c r="O185" i="52"/>
  <c r="N185" i="52"/>
  <c r="L185" i="52"/>
  <c r="K185" i="52"/>
  <c r="I185" i="52"/>
  <c r="H185" i="52"/>
  <c r="P184" i="52"/>
  <c r="M184" i="52"/>
  <c r="J184" i="52"/>
  <c r="P183" i="52"/>
  <c r="M183" i="52"/>
  <c r="J183" i="52"/>
  <c r="P182" i="52"/>
  <c r="M182" i="52"/>
  <c r="J182" i="52"/>
  <c r="P181" i="52"/>
  <c r="M181" i="52"/>
  <c r="J181" i="52"/>
  <c r="O179" i="52"/>
  <c r="N179" i="52"/>
  <c r="L179" i="52"/>
  <c r="K179" i="52"/>
  <c r="I179" i="52"/>
  <c r="H179" i="52"/>
  <c r="J178" i="52"/>
  <c r="P177" i="52"/>
  <c r="M177" i="52"/>
  <c r="J177" i="52"/>
  <c r="P176" i="52"/>
  <c r="M176" i="52"/>
  <c r="J176" i="52"/>
  <c r="J175" i="52"/>
  <c r="P174" i="52"/>
  <c r="M174" i="52"/>
  <c r="J174" i="52"/>
  <c r="P173" i="52"/>
  <c r="M173" i="52"/>
  <c r="J173" i="52"/>
  <c r="O171" i="52"/>
  <c r="N171" i="52"/>
  <c r="L171" i="52"/>
  <c r="K171" i="52"/>
  <c r="I171" i="52"/>
  <c r="H171" i="52"/>
  <c r="P170" i="52"/>
  <c r="M170" i="52"/>
  <c r="J170" i="52"/>
  <c r="P169" i="52"/>
  <c r="M169" i="52"/>
  <c r="J169" i="52"/>
  <c r="P168" i="52"/>
  <c r="M168" i="52"/>
  <c r="J168" i="52"/>
  <c r="P167" i="52"/>
  <c r="M167" i="52"/>
  <c r="J167" i="52"/>
  <c r="O165" i="52"/>
  <c r="N165" i="52"/>
  <c r="L165" i="52"/>
  <c r="K165" i="52"/>
  <c r="I165" i="52"/>
  <c r="H165" i="52"/>
  <c r="P164" i="52"/>
  <c r="P165" i="52" s="1"/>
  <c r="M164" i="52"/>
  <c r="M165" i="52" s="1"/>
  <c r="J164" i="52"/>
  <c r="J165" i="52" s="1"/>
  <c r="O162" i="52"/>
  <c r="N162" i="52"/>
  <c r="L162" i="52"/>
  <c r="K162" i="52"/>
  <c r="I162" i="52"/>
  <c r="H162" i="52"/>
  <c r="P161" i="52"/>
  <c r="M161" i="52"/>
  <c r="J161" i="52"/>
  <c r="P160" i="52"/>
  <c r="M160" i="52"/>
  <c r="J160" i="52"/>
  <c r="P159" i="52"/>
  <c r="M159" i="52"/>
  <c r="J159" i="52"/>
  <c r="P158" i="52"/>
  <c r="M158" i="52"/>
  <c r="J158" i="52"/>
  <c r="O156" i="52"/>
  <c r="N156" i="52"/>
  <c r="L156" i="52"/>
  <c r="K156" i="52"/>
  <c r="I156" i="52"/>
  <c r="H156" i="52"/>
  <c r="P155" i="52"/>
  <c r="P156" i="52" s="1"/>
  <c r="M155" i="52"/>
  <c r="M156" i="52" s="1"/>
  <c r="J155" i="52"/>
  <c r="J156" i="52" s="1"/>
  <c r="O153" i="52"/>
  <c r="N153" i="52"/>
  <c r="L153" i="52"/>
  <c r="K153" i="52"/>
  <c r="I153" i="52"/>
  <c r="H153" i="52"/>
  <c r="P152" i="52"/>
  <c r="M152" i="52"/>
  <c r="J152" i="52"/>
  <c r="P151" i="52"/>
  <c r="M151" i="52"/>
  <c r="M153" i="52" s="1"/>
  <c r="J151" i="52"/>
  <c r="N149" i="52"/>
  <c r="K149" i="52"/>
  <c r="I149" i="52"/>
  <c r="H149" i="52"/>
  <c r="P148" i="52"/>
  <c r="M148" i="52"/>
  <c r="J148" i="52"/>
  <c r="P147" i="52"/>
  <c r="M147" i="52"/>
  <c r="J147" i="52"/>
  <c r="O145" i="52"/>
  <c r="N145" i="52"/>
  <c r="L145" i="52"/>
  <c r="K145" i="52"/>
  <c r="I145" i="52"/>
  <c r="H145" i="52"/>
  <c r="P144" i="52"/>
  <c r="M144" i="52"/>
  <c r="J144" i="52"/>
  <c r="P143" i="52"/>
  <c r="M143" i="52"/>
  <c r="J143" i="52"/>
  <c r="O140" i="52"/>
  <c r="N140" i="52"/>
  <c r="L140" i="52"/>
  <c r="K140" i="52"/>
  <c r="I140" i="52"/>
  <c r="H140" i="52"/>
  <c r="P139" i="52"/>
  <c r="M139" i="52"/>
  <c r="J139" i="52"/>
  <c r="P138" i="52"/>
  <c r="M138" i="52"/>
  <c r="J138" i="52"/>
  <c r="J137" i="52"/>
  <c r="J136" i="52"/>
  <c r="P135" i="52"/>
  <c r="M135" i="52"/>
  <c r="J135" i="52"/>
  <c r="P134" i="52"/>
  <c r="M134" i="52"/>
  <c r="J134" i="52"/>
  <c r="J133" i="52"/>
  <c r="P132" i="52"/>
  <c r="M132" i="52"/>
  <c r="J132" i="52"/>
  <c r="O131" i="52"/>
  <c r="O141" i="52" s="1"/>
  <c r="N131" i="52"/>
  <c r="N141" i="52" s="1"/>
  <c r="L131" i="52"/>
  <c r="L141" i="52" s="1"/>
  <c r="K131" i="52"/>
  <c r="K141" i="52" s="1"/>
  <c r="I131" i="52"/>
  <c r="I141" i="52" s="1"/>
  <c r="H131" i="52"/>
  <c r="H141" i="52" s="1"/>
  <c r="P130" i="52"/>
  <c r="M130" i="52"/>
  <c r="J130" i="52"/>
  <c r="P129" i="52"/>
  <c r="M129" i="52"/>
  <c r="J129" i="52"/>
  <c r="J128" i="52"/>
  <c r="P127" i="52"/>
  <c r="P131" i="52" s="1"/>
  <c r="M127" i="52"/>
  <c r="J127" i="52"/>
  <c r="N124" i="52"/>
  <c r="K124" i="52"/>
  <c r="H124" i="52"/>
  <c r="N119" i="52"/>
  <c r="K119" i="52"/>
  <c r="H119" i="52"/>
  <c r="N114" i="52"/>
  <c r="K114" i="52"/>
  <c r="H114" i="52"/>
  <c r="H120" i="52" s="1"/>
  <c r="O108" i="52"/>
  <c r="N108" i="52"/>
  <c r="L108" i="52"/>
  <c r="K108" i="52"/>
  <c r="I108" i="52"/>
  <c r="H108" i="52"/>
  <c r="P107" i="52"/>
  <c r="P108" i="52" s="1"/>
  <c r="M107" i="52"/>
  <c r="M108" i="52" s="1"/>
  <c r="J107" i="52"/>
  <c r="J108" i="52" s="1"/>
  <c r="O105" i="52"/>
  <c r="N105" i="52"/>
  <c r="L105" i="52"/>
  <c r="K105" i="52"/>
  <c r="I105" i="52"/>
  <c r="H105" i="52"/>
  <c r="P104" i="52"/>
  <c r="M104" i="52"/>
  <c r="J104" i="52"/>
  <c r="J103" i="52"/>
  <c r="P102" i="52"/>
  <c r="M102" i="52"/>
  <c r="J102" i="52"/>
  <c r="P101" i="52"/>
  <c r="M101" i="52"/>
  <c r="J101" i="52"/>
  <c r="P100" i="52"/>
  <c r="M100" i="52"/>
  <c r="J100" i="52"/>
  <c r="P99" i="52"/>
  <c r="M99" i="52"/>
  <c r="J99" i="52"/>
  <c r="P98" i="52"/>
  <c r="M98" i="52"/>
  <c r="J98" i="52"/>
  <c r="P97" i="52"/>
  <c r="M97" i="52"/>
  <c r="J97" i="52"/>
  <c r="P96" i="52"/>
  <c r="M96" i="52"/>
  <c r="J96" i="52"/>
  <c r="P95" i="52"/>
  <c r="M95" i="52"/>
  <c r="J95" i="52"/>
  <c r="P94" i="52"/>
  <c r="M94" i="52"/>
  <c r="J94" i="52"/>
  <c r="P93" i="52"/>
  <c r="M93" i="52"/>
  <c r="J93" i="52"/>
  <c r="P92" i="52"/>
  <c r="M92" i="52"/>
  <c r="J92" i="52"/>
  <c r="P91" i="52"/>
  <c r="M91" i="52"/>
  <c r="J91" i="52"/>
  <c r="P90" i="52"/>
  <c r="M90" i="52"/>
  <c r="J90" i="52"/>
  <c r="P89" i="52"/>
  <c r="M89" i="52"/>
  <c r="J89" i="52"/>
  <c r="P88" i="52"/>
  <c r="M88" i="52"/>
  <c r="J88" i="52"/>
  <c r="P87" i="52"/>
  <c r="M87" i="52"/>
  <c r="J87" i="52"/>
  <c r="P86" i="52"/>
  <c r="M86" i="52"/>
  <c r="J86" i="52"/>
  <c r="P85" i="52"/>
  <c r="M85" i="52"/>
  <c r="J85" i="52"/>
  <c r="P84" i="52"/>
  <c r="M84" i="52"/>
  <c r="J84" i="52"/>
  <c r="P83" i="52"/>
  <c r="M83" i="52"/>
  <c r="J83" i="52"/>
  <c r="P82" i="52"/>
  <c r="M82" i="52"/>
  <c r="J82" i="52"/>
  <c r="P81" i="52"/>
  <c r="M81" i="52"/>
  <c r="J81" i="52"/>
  <c r="P80" i="52"/>
  <c r="M80" i="52"/>
  <c r="J80" i="52"/>
  <c r="P79" i="52"/>
  <c r="M79" i="52"/>
  <c r="J79" i="52"/>
  <c r="P78" i="52"/>
  <c r="M78" i="52"/>
  <c r="J78" i="52"/>
  <c r="P77" i="52"/>
  <c r="M77" i="52"/>
  <c r="J77" i="52"/>
  <c r="P76" i="52"/>
  <c r="M76" i="52"/>
  <c r="J76" i="52"/>
  <c r="P75" i="52"/>
  <c r="M75" i="52"/>
  <c r="J75" i="52"/>
  <c r="J74" i="52"/>
  <c r="P73" i="52"/>
  <c r="M73" i="52"/>
  <c r="J73" i="52"/>
  <c r="P72" i="52"/>
  <c r="M72" i="52"/>
  <c r="J72" i="52"/>
  <c r="J71" i="52"/>
  <c r="J70" i="52"/>
  <c r="P69" i="52"/>
  <c r="M69" i="52"/>
  <c r="J69" i="52"/>
  <c r="O67" i="52"/>
  <c r="N67" i="52"/>
  <c r="L67" i="52"/>
  <c r="K67" i="52"/>
  <c r="I67" i="52"/>
  <c r="H67" i="52"/>
  <c r="P66" i="52"/>
  <c r="M66" i="52"/>
  <c r="J66" i="52"/>
  <c r="P65" i="52"/>
  <c r="M65" i="52"/>
  <c r="J65" i="52"/>
  <c r="P64" i="52"/>
  <c r="M64" i="52"/>
  <c r="J64" i="52"/>
  <c r="P63" i="52"/>
  <c r="M63" i="52"/>
  <c r="J63" i="52"/>
  <c r="J62" i="52"/>
  <c r="P61" i="52"/>
  <c r="M61" i="52"/>
  <c r="J61" i="52"/>
  <c r="P60" i="52"/>
  <c r="M60" i="52"/>
  <c r="J60" i="52"/>
  <c r="P59" i="52"/>
  <c r="M59" i="52"/>
  <c r="J59" i="52"/>
  <c r="P58" i="52"/>
  <c r="M58" i="52"/>
  <c r="J58" i="52"/>
  <c r="P57" i="52"/>
  <c r="M57" i="52"/>
  <c r="J57" i="52"/>
  <c r="P56" i="52"/>
  <c r="M56" i="52"/>
  <c r="J56" i="52"/>
  <c r="P55" i="52"/>
  <c r="M55" i="52"/>
  <c r="J55" i="52"/>
  <c r="P54" i="52"/>
  <c r="M54" i="52"/>
  <c r="J54" i="52"/>
  <c r="P53" i="52"/>
  <c r="M53" i="52"/>
  <c r="J53" i="52"/>
  <c r="P52" i="52"/>
  <c r="M52" i="52"/>
  <c r="J52" i="52"/>
  <c r="P51" i="52"/>
  <c r="M51" i="52"/>
  <c r="J51" i="52"/>
  <c r="P50" i="52"/>
  <c r="M50" i="52"/>
  <c r="J50" i="52"/>
  <c r="P49" i="52"/>
  <c r="M49" i="52"/>
  <c r="J49" i="52"/>
  <c r="P48" i="52"/>
  <c r="M48" i="52"/>
  <c r="J48" i="52"/>
  <c r="P47" i="52"/>
  <c r="M47" i="52"/>
  <c r="J47" i="52"/>
  <c r="P46" i="52"/>
  <c r="M46" i="52"/>
  <c r="J46" i="52"/>
  <c r="P45" i="52"/>
  <c r="M45" i="52"/>
  <c r="J45" i="52"/>
  <c r="P44" i="52"/>
  <c r="M44" i="52"/>
  <c r="J44" i="52"/>
  <c r="P43" i="52"/>
  <c r="M43" i="52"/>
  <c r="J43" i="52"/>
  <c r="P42" i="52"/>
  <c r="M42" i="52"/>
  <c r="J42" i="52"/>
  <c r="P41" i="52"/>
  <c r="M41" i="52"/>
  <c r="J41" i="52"/>
  <c r="J40" i="52"/>
  <c r="P39" i="52"/>
  <c r="M39" i="52"/>
  <c r="J39" i="52"/>
  <c r="P38" i="52"/>
  <c r="M38" i="52"/>
  <c r="J38" i="52"/>
  <c r="P37" i="52"/>
  <c r="M37" i="52"/>
  <c r="J37" i="52"/>
  <c r="B35" i="52"/>
  <c r="C35" i="52" s="1"/>
  <c r="D35" i="52" s="1"/>
  <c r="E35" i="52" s="1"/>
  <c r="F35" i="52" s="1"/>
  <c r="G35" i="52" s="1"/>
  <c r="N34" i="52"/>
  <c r="K34" i="52"/>
  <c r="P26" i="52"/>
  <c r="J24" i="52"/>
  <c r="O185" i="51"/>
  <c r="N185" i="51"/>
  <c r="L185" i="51"/>
  <c r="K185" i="51"/>
  <c r="I185" i="51"/>
  <c r="H185" i="51"/>
  <c r="P184" i="51"/>
  <c r="M184" i="51"/>
  <c r="J184" i="51"/>
  <c r="P183" i="51"/>
  <c r="M183" i="51"/>
  <c r="J183" i="51"/>
  <c r="P182" i="51"/>
  <c r="M182" i="51"/>
  <c r="J182" i="51"/>
  <c r="P181" i="51"/>
  <c r="M181" i="51"/>
  <c r="J181" i="51"/>
  <c r="O179" i="51"/>
  <c r="N179" i="51"/>
  <c r="L179" i="51"/>
  <c r="K179" i="51"/>
  <c r="I179" i="51"/>
  <c r="H179" i="51"/>
  <c r="J178" i="51"/>
  <c r="P177" i="51"/>
  <c r="M177" i="51"/>
  <c r="J177" i="51"/>
  <c r="P176" i="51"/>
  <c r="M176" i="51"/>
  <c r="J176" i="51"/>
  <c r="J175" i="51"/>
  <c r="P174" i="51"/>
  <c r="M174" i="51"/>
  <c r="J174" i="51"/>
  <c r="P173" i="51"/>
  <c r="P179" i="51" s="1"/>
  <c r="M173" i="51"/>
  <c r="J173" i="51"/>
  <c r="O171" i="51"/>
  <c r="N171" i="51"/>
  <c r="L171" i="51"/>
  <c r="K171" i="51"/>
  <c r="I171" i="51"/>
  <c r="H171" i="51"/>
  <c r="P170" i="51"/>
  <c r="M170" i="51"/>
  <c r="J170" i="51"/>
  <c r="P169" i="51"/>
  <c r="M169" i="51"/>
  <c r="J169" i="51"/>
  <c r="P168" i="51"/>
  <c r="M168" i="51"/>
  <c r="J168" i="51"/>
  <c r="P167" i="51"/>
  <c r="M167" i="51"/>
  <c r="J167" i="51"/>
  <c r="O165" i="51"/>
  <c r="N165" i="51"/>
  <c r="L165" i="51"/>
  <c r="K165" i="51"/>
  <c r="I165" i="51"/>
  <c r="H165" i="51"/>
  <c r="P164" i="51"/>
  <c r="P165" i="51" s="1"/>
  <c r="M164" i="51"/>
  <c r="M165" i="51" s="1"/>
  <c r="J164" i="51"/>
  <c r="J165" i="51" s="1"/>
  <c r="O162" i="51"/>
  <c r="N162" i="51"/>
  <c r="L162" i="51"/>
  <c r="K162" i="51"/>
  <c r="I162" i="51"/>
  <c r="H162" i="51"/>
  <c r="P161" i="51"/>
  <c r="M161" i="51"/>
  <c r="J161" i="51"/>
  <c r="P160" i="51"/>
  <c r="M160" i="51"/>
  <c r="J160" i="51"/>
  <c r="P159" i="51"/>
  <c r="M159" i="51"/>
  <c r="J159" i="51"/>
  <c r="P158" i="51"/>
  <c r="M158" i="51"/>
  <c r="J158" i="51"/>
  <c r="O156" i="51"/>
  <c r="N156" i="51"/>
  <c r="L156" i="51"/>
  <c r="K156" i="51"/>
  <c r="I156" i="51"/>
  <c r="H156" i="51"/>
  <c r="P155" i="51"/>
  <c r="P156" i="51" s="1"/>
  <c r="M155" i="51"/>
  <c r="M156" i="51" s="1"/>
  <c r="J155" i="51"/>
  <c r="J156" i="51" s="1"/>
  <c r="O153" i="51"/>
  <c r="N153" i="51"/>
  <c r="L153" i="51"/>
  <c r="K153" i="51"/>
  <c r="I153" i="51"/>
  <c r="H153" i="51"/>
  <c r="P152" i="51"/>
  <c r="M152" i="51"/>
  <c r="J152" i="51"/>
  <c r="P151" i="51"/>
  <c r="M151" i="51"/>
  <c r="J151" i="51"/>
  <c r="J153" i="51" s="1"/>
  <c r="N149" i="51"/>
  <c r="K149" i="51"/>
  <c r="I149" i="51"/>
  <c r="H149" i="51"/>
  <c r="P148" i="51"/>
  <c r="M148" i="51"/>
  <c r="J148" i="51"/>
  <c r="P147" i="51"/>
  <c r="M147" i="51"/>
  <c r="J147" i="51"/>
  <c r="O145" i="51"/>
  <c r="N145" i="51"/>
  <c r="L145" i="51"/>
  <c r="K145" i="51"/>
  <c r="I145" i="51"/>
  <c r="H145" i="51"/>
  <c r="P144" i="51"/>
  <c r="M144" i="51"/>
  <c r="J144" i="51"/>
  <c r="P143" i="51"/>
  <c r="P145" i="51" s="1"/>
  <c r="M143" i="51"/>
  <c r="J143" i="51"/>
  <c r="O140" i="51"/>
  <c r="N140" i="51"/>
  <c r="L140" i="51"/>
  <c r="K140" i="51"/>
  <c r="I140" i="51"/>
  <c r="H140" i="51"/>
  <c r="P139" i="51"/>
  <c r="M139" i="51"/>
  <c r="J139" i="51"/>
  <c r="P138" i="51"/>
  <c r="M138" i="51"/>
  <c r="J138" i="51"/>
  <c r="J137" i="51"/>
  <c r="J136" i="51"/>
  <c r="P135" i="51"/>
  <c r="M135" i="51"/>
  <c r="J135" i="51"/>
  <c r="P134" i="51"/>
  <c r="M134" i="51"/>
  <c r="J134" i="51"/>
  <c r="J133" i="51"/>
  <c r="P132" i="51"/>
  <c r="P140" i="51" s="1"/>
  <c r="M132" i="51"/>
  <c r="J132" i="51"/>
  <c r="O131" i="51"/>
  <c r="O141" i="51" s="1"/>
  <c r="N131" i="51"/>
  <c r="N141" i="51" s="1"/>
  <c r="L131" i="51"/>
  <c r="L141" i="51" s="1"/>
  <c r="K131" i="51"/>
  <c r="K141" i="51" s="1"/>
  <c r="I131" i="51"/>
  <c r="I141" i="51" s="1"/>
  <c r="H131" i="51"/>
  <c r="H141" i="51" s="1"/>
  <c r="P130" i="51"/>
  <c r="M130" i="51"/>
  <c r="J130" i="51"/>
  <c r="P129" i="51"/>
  <c r="M129" i="51"/>
  <c r="J129" i="51"/>
  <c r="J128" i="51"/>
  <c r="P127" i="51"/>
  <c r="P131" i="51" s="1"/>
  <c r="P141" i="51" s="1"/>
  <c r="M127" i="51"/>
  <c r="J127" i="51"/>
  <c r="N124" i="51"/>
  <c r="K124" i="51"/>
  <c r="H124" i="51"/>
  <c r="N119" i="51"/>
  <c r="K119" i="51"/>
  <c r="H119" i="51"/>
  <c r="N114" i="51"/>
  <c r="K114" i="51"/>
  <c r="H114" i="51"/>
  <c r="O108" i="51"/>
  <c r="N108" i="51"/>
  <c r="L108" i="51"/>
  <c r="K108" i="51"/>
  <c r="I108" i="51"/>
  <c r="H108" i="51"/>
  <c r="P107" i="51"/>
  <c r="P108" i="51" s="1"/>
  <c r="M107" i="51"/>
  <c r="M108" i="51" s="1"/>
  <c r="J107" i="51"/>
  <c r="J108" i="51" s="1"/>
  <c r="O105" i="51"/>
  <c r="N105" i="51"/>
  <c r="L105" i="51"/>
  <c r="K105" i="51"/>
  <c r="I105" i="51"/>
  <c r="H105" i="51"/>
  <c r="P104" i="51"/>
  <c r="M104" i="51"/>
  <c r="J104" i="51"/>
  <c r="J103" i="51"/>
  <c r="P102" i="51"/>
  <c r="M102" i="51"/>
  <c r="J102" i="51"/>
  <c r="P101" i="51"/>
  <c r="M101" i="51"/>
  <c r="J101" i="51"/>
  <c r="P100" i="51"/>
  <c r="M100" i="51"/>
  <c r="J100" i="51"/>
  <c r="P99" i="51"/>
  <c r="M99" i="51"/>
  <c r="J99" i="51"/>
  <c r="P98" i="51"/>
  <c r="M98" i="51"/>
  <c r="J98" i="51"/>
  <c r="P97" i="51"/>
  <c r="M97" i="51"/>
  <c r="J97" i="51"/>
  <c r="P96" i="51"/>
  <c r="M96" i="51"/>
  <c r="J96" i="51"/>
  <c r="P95" i="51"/>
  <c r="M95" i="51"/>
  <c r="J95" i="51"/>
  <c r="P94" i="51"/>
  <c r="M94" i="51"/>
  <c r="J94" i="51"/>
  <c r="P93" i="51"/>
  <c r="M93" i="51"/>
  <c r="J93" i="51"/>
  <c r="P92" i="51"/>
  <c r="M92" i="51"/>
  <c r="J92" i="51"/>
  <c r="P91" i="51"/>
  <c r="M91" i="51"/>
  <c r="J91" i="51"/>
  <c r="P90" i="51"/>
  <c r="M90" i="51"/>
  <c r="J90" i="51"/>
  <c r="P89" i="51"/>
  <c r="M89" i="51"/>
  <c r="J89" i="51"/>
  <c r="P88" i="51"/>
  <c r="M88" i="51"/>
  <c r="J88" i="51"/>
  <c r="P87" i="51"/>
  <c r="M87" i="51"/>
  <c r="J87" i="51"/>
  <c r="P86" i="51"/>
  <c r="M86" i="51"/>
  <c r="J86" i="51"/>
  <c r="P85" i="51"/>
  <c r="M85" i="51"/>
  <c r="J85" i="51"/>
  <c r="P84" i="51"/>
  <c r="M84" i="51"/>
  <c r="J84" i="51"/>
  <c r="P83" i="51"/>
  <c r="M83" i="51"/>
  <c r="J83" i="51"/>
  <c r="P82" i="51"/>
  <c r="M82" i="51"/>
  <c r="J82" i="51"/>
  <c r="P81" i="51"/>
  <c r="M81" i="51"/>
  <c r="J81" i="51"/>
  <c r="P80" i="51"/>
  <c r="M80" i="51"/>
  <c r="J80" i="51"/>
  <c r="P79" i="51"/>
  <c r="M79" i="51"/>
  <c r="J79" i="51"/>
  <c r="P78" i="51"/>
  <c r="M78" i="51"/>
  <c r="J78" i="51"/>
  <c r="P77" i="51"/>
  <c r="M77" i="51"/>
  <c r="J77" i="51"/>
  <c r="P76" i="51"/>
  <c r="M76" i="51"/>
  <c r="J76" i="51"/>
  <c r="P75" i="51"/>
  <c r="M75" i="51"/>
  <c r="J75" i="51"/>
  <c r="J74" i="51"/>
  <c r="P73" i="51"/>
  <c r="M73" i="51"/>
  <c r="J73" i="51"/>
  <c r="P72" i="51"/>
  <c r="M72" i="51"/>
  <c r="J72" i="51"/>
  <c r="J71" i="51"/>
  <c r="J70" i="51"/>
  <c r="P69" i="51"/>
  <c r="M69" i="51"/>
  <c r="J69" i="51"/>
  <c r="O67" i="51"/>
  <c r="N67" i="51"/>
  <c r="L67" i="51"/>
  <c r="K67" i="51"/>
  <c r="I67" i="51"/>
  <c r="H67" i="51"/>
  <c r="P66" i="51"/>
  <c r="M66" i="51"/>
  <c r="J66" i="51"/>
  <c r="P65" i="51"/>
  <c r="M65" i="51"/>
  <c r="J65" i="51"/>
  <c r="P64" i="51"/>
  <c r="M64" i="51"/>
  <c r="J64" i="51"/>
  <c r="P63" i="51"/>
  <c r="M63" i="51"/>
  <c r="J63" i="51"/>
  <c r="J62" i="51"/>
  <c r="P61" i="51"/>
  <c r="M61" i="51"/>
  <c r="J61" i="51"/>
  <c r="P60" i="51"/>
  <c r="M60" i="51"/>
  <c r="J60" i="51"/>
  <c r="P59" i="51"/>
  <c r="M59" i="51"/>
  <c r="J59" i="51"/>
  <c r="P58" i="51"/>
  <c r="M58" i="51"/>
  <c r="J58" i="51"/>
  <c r="P57" i="51"/>
  <c r="M57" i="51"/>
  <c r="J57" i="51"/>
  <c r="P56" i="51"/>
  <c r="M56" i="51"/>
  <c r="J56" i="51"/>
  <c r="P55" i="51"/>
  <c r="M55" i="51"/>
  <c r="J55" i="51"/>
  <c r="P54" i="51"/>
  <c r="M54" i="51"/>
  <c r="J54" i="51"/>
  <c r="P53" i="51"/>
  <c r="M53" i="51"/>
  <c r="J53" i="51"/>
  <c r="P52" i="51"/>
  <c r="M52" i="51"/>
  <c r="J52" i="51"/>
  <c r="P51" i="51"/>
  <c r="M51" i="51"/>
  <c r="J51" i="51"/>
  <c r="P50" i="51"/>
  <c r="M50" i="51"/>
  <c r="J50" i="51"/>
  <c r="P49" i="51"/>
  <c r="M49" i="51"/>
  <c r="J49" i="51"/>
  <c r="P48" i="51"/>
  <c r="M48" i="51"/>
  <c r="J48" i="51"/>
  <c r="P47" i="51"/>
  <c r="M47" i="51"/>
  <c r="J47" i="51"/>
  <c r="P46" i="51"/>
  <c r="M46" i="51"/>
  <c r="J46" i="51"/>
  <c r="P45" i="51"/>
  <c r="M45" i="51"/>
  <c r="J45" i="51"/>
  <c r="P44" i="51"/>
  <c r="M44" i="51"/>
  <c r="J44" i="51"/>
  <c r="P43" i="51"/>
  <c r="M43" i="51"/>
  <c r="J43" i="51"/>
  <c r="P42" i="51"/>
  <c r="M42" i="51"/>
  <c r="J42" i="51"/>
  <c r="P41" i="51"/>
  <c r="M41" i="51"/>
  <c r="J41" i="51"/>
  <c r="J40" i="51"/>
  <c r="P39" i="51"/>
  <c r="M39" i="51"/>
  <c r="J39" i="51"/>
  <c r="P38" i="51"/>
  <c r="M38" i="51"/>
  <c r="J38" i="51"/>
  <c r="P37" i="51"/>
  <c r="M37" i="51"/>
  <c r="J37" i="51"/>
  <c r="B35" i="51"/>
  <c r="C35" i="51" s="1"/>
  <c r="D35" i="51" s="1"/>
  <c r="E35" i="51" s="1"/>
  <c r="F35" i="51" s="1"/>
  <c r="G35" i="51" s="1"/>
  <c r="N34" i="51"/>
  <c r="K34" i="51"/>
  <c r="P26" i="51"/>
  <c r="J24" i="51"/>
  <c r="O185" i="50"/>
  <c r="N185" i="50"/>
  <c r="L185" i="50"/>
  <c r="K185" i="50"/>
  <c r="I185" i="50"/>
  <c r="H185" i="50"/>
  <c r="P184" i="50"/>
  <c r="M184" i="50"/>
  <c r="J184" i="50"/>
  <c r="P183" i="50"/>
  <c r="M183" i="50"/>
  <c r="J183" i="50"/>
  <c r="P182" i="50"/>
  <c r="M182" i="50"/>
  <c r="J182" i="50"/>
  <c r="P181" i="50"/>
  <c r="M181" i="50"/>
  <c r="J181" i="50"/>
  <c r="O179" i="50"/>
  <c r="N179" i="50"/>
  <c r="L179" i="50"/>
  <c r="K179" i="50"/>
  <c r="I179" i="50"/>
  <c r="H179" i="50"/>
  <c r="J178" i="50"/>
  <c r="P177" i="50"/>
  <c r="M177" i="50"/>
  <c r="J177" i="50"/>
  <c r="P176" i="50"/>
  <c r="M176" i="50"/>
  <c r="J176" i="50"/>
  <c r="J175" i="50"/>
  <c r="P174" i="50"/>
  <c r="M174" i="50"/>
  <c r="J174" i="50"/>
  <c r="P173" i="50"/>
  <c r="M173" i="50"/>
  <c r="M179" i="50" s="1"/>
  <c r="J173" i="50"/>
  <c r="O171" i="50"/>
  <c r="N171" i="50"/>
  <c r="L171" i="50"/>
  <c r="K171" i="50"/>
  <c r="I171" i="50"/>
  <c r="H171" i="50"/>
  <c r="P170" i="50"/>
  <c r="M170" i="50"/>
  <c r="J170" i="50"/>
  <c r="P169" i="50"/>
  <c r="M169" i="50"/>
  <c r="J169" i="50"/>
  <c r="P168" i="50"/>
  <c r="M168" i="50"/>
  <c r="J168" i="50"/>
  <c r="P167" i="50"/>
  <c r="M167" i="50"/>
  <c r="J167" i="50"/>
  <c r="O165" i="50"/>
  <c r="N165" i="50"/>
  <c r="L165" i="50"/>
  <c r="K165" i="50"/>
  <c r="I165" i="50"/>
  <c r="H165" i="50"/>
  <c r="P164" i="50"/>
  <c r="P165" i="50" s="1"/>
  <c r="M164" i="50"/>
  <c r="M165" i="50" s="1"/>
  <c r="J164" i="50"/>
  <c r="J165" i="50" s="1"/>
  <c r="O162" i="50"/>
  <c r="N162" i="50"/>
  <c r="L162" i="50"/>
  <c r="K162" i="50"/>
  <c r="I162" i="50"/>
  <c r="H162" i="50"/>
  <c r="P161" i="50"/>
  <c r="M161" i="50"/>
  <c r="J161" i="50"/>
  <c r="P160" i="50"/>
  <c r="M160" i="50"/>
  <c r="J160" i="50"/>
  <c r="P159" i="50"/>
  <c r="M159" i="50"/>
  <c r="J159" i="50"/>
  <c r="P158" i="50"/>
  <c r="M158" i="50"/>
  <c r="J158" i="50"/>
  <c r="O156" i="50"/>
  <c r="N156" i="50"/>
  <c r="L156" i="50"/>
  <c r="K156" i="50"/>
  <c r="I156" i="50"/>
  <c r="H156" i="50"/>
  <c r="P155" i="50"/>
  <c r="P156" i="50" s="1"/>
  <c r="M155" i="50"/>
  <c r="M156" i="50" s="1"/>
  <c r="J155" i="50"/>
  <c r="J156" i="50" s="1"/>
  <c r="O153" i="50"/>
  <c r="N153" i="50"/>
  <c r="L153" i="50"/>
  <c r="K153" i="50"/>
  <c r="I153" i="50"/>
  <c r="H153" i="50"/>
  <c r="P152" i="50"/>
  <c r="M152" i="50"/>
  <c r="J152" i="50"/>
  <c r="P151" i="50"/>
  <c r="M151" i="50"/>
  <c r="J151" i="50"/>
  <c r="N149" i="50"/>
  <c r="K149" i="50"/>
  <c r="I149" i="50"/>
  <c r="H149" i="50"/>
  <c r="J149" i="50" s="1"/>
  <c r="P148" i="50"/>
  <c r="M148" i="50"/>
  <c r="J148" i="50"/>
  <c r="P147" i="50"/>
  <c r="M147" i="50"/>
  <c r="J147" i="50"/>
  <c r="O145" i="50"/>
  <c r="N145" i="50"/>
  <c r="L145" i="50"/>
  <c r="K145" i="50"/>
  <c r="I145" i="50"/>
  <c r="H145" i="50"/>
  <c r="P144" i="50"/>
  <c r="M144" i="50"/>
  <c r="J144" i="50"/>
  <c r="P143" i="50"/>
  <c r="M143" i="50"/>
  <c r="J143" i="50"/>
  <c r="O140" i="50"/>
  <c r="N140" i="50"/>
  <c r="L140" i="50"/>
  <c r="K140" i="50"/>
  <c r="I140" i="50"/>
  <c r="H140" i="50"/>
  <c r="P139" i="50"/>
  <c r="M139" i="50"/>
  <c r="J139" i="50"/>
  <c r="P138" i="50"/>
  <c r="M138" i="50"/>
  <c r="J138" i="50"/>
  <c r="J137" i="50"/>
  <c r="J136" i="50"/>
  <c r="P135" i="50"/>
  <c r="M135" i="50"/>
  <c r="J135" i="50"/>
  <c r="P134" i="50"/>
  <c r="M134" i="50"/>
  <c r="J134" i="50"/>
  <c r="J133" i="50"/>
  <c r="P132" i="50"/>
  <c r="M132" i="50"/>
  <c r="J132" i="50"/>
  <c r="O131" i="50"/>
  <c r="O141" i="50" s="1"/>
  <c r="N131" i="50"/>
  <c r="N141" i="50" s="1"/>
  <c r="L131" i="50"/>
  <c r="L141" i="50" s="1"/>
  <c r="K131" i="50"/>
  <c r="K141" i="50" s="1"/>
  <c r="I131" i="50"/>
  <c r="I141" i="50" s="1"/>
  <c r="H131" i="50"/>
  <c r="H141" i="50" s="1"/>
  <c r="P130" i="50"/>
  <c r="M130" i="50"/>
  <c r="J130" i="50"/>
  <c r="P129" i="50"/>
  <c r="M129" i="50"/>
  <c r="J129" i="50"/>
  <c r="J128" i="50"/>
  <c r="P127" i="50"/>
  <c r="M127" i="50"/>
  <c r="J127" i="50"/>
  <c r="N124" i="50"/>
  <c r="K124" i="50"/>
  <c r="H124" i="50"/>
  <c r="N119" i="50"/>
  <c r="K119" i="50"/>
  <c r="H119" i="50"/>
  <c r="N114" i="50"/>
  <c r="K114" i="50"/>
  <c r="H114" i="50"/>
  <c r="O108" i="50"/>
  <c r="N108" i="50"/>
  <c r="L108" i="50"/>
  <c r="K108" i="50"/>
  <c r="I108" i="50"/>
  <c r="H108" i="50"/>
  <c r="P107" i="50"/>
  <c r="P108" i="50" s="1"/>
  <c r="M107" i="50"/>
  <c r="M108" i="50" s="1"/>
  <c r="J107" i="50"/>
  <c r="J108" i="50" s="1"/>
  <c r="O105" i="50"/>
  <c r="N105" i="50"/>
  <c r="L105" i="50"/>
  <c r="K105" i="50"/>
  <c r="I105" i="50"/>
  <c r="H105" i="50"/>
  <c r="P104" i="50"/>
  <c r="M104" i="50"/>
  <c r="J104" i="50"/>
  <c r="J103" i="50"/>
  <c r="P102" i="50"/>
  <c r="M102" i="50"/>
  <c r="J102" i="50"/>
  <c r="P101" i="50"/>
  <c r="M101" i="50"/>
  <c r="J101" i="50"/>
  <c r="P100" i="50"/>
  <c r="M100" i="50"/>
  <c r="J100" i="50"/>
  <c r="P99" i="50"/>
  <c r="M99" i="50"/>
  <c r="J99" i="50"/>
  <c r="P98" i="50"/>
  <c r="M98" i="50"/>
  <c r="J98" i="50"/>
  <c r="P97" i="50"/>
  <c r="M97" i="50"/>
  <c r="J97" i="50"/>
  <c r="P96" i="50"/>
  <c r="M96" i="50"/>
  <c r="J96" i="50"/>
  <c r="P95" i="50"/>
  <c r="M95" i="50"/>
  <c r="J95" i="50"/>
  <c r="P94" i="50"/>
  <c r="M94" i="50"/>
  <c r="J94" i="50"/>
  <c r="P93" i="50"/>
  <c r="M93" i="50"/>
  <c r="J93" i="50"/>
  <c r="P92" i="50"/>
  <c r="M92" i="50"/>
  <c r="J92" i="50"/>
  <c r="P91" i="50"/>
  <c r="M91" i="50"/>
  <c r="J91" i="50"/>
  <c r="P90" i="50"/>
  <c r="M90" i="50"/>
  <c r="J90" i="50"/>
  <c r="P89" i="50"/>
  <c r="M89" i="50"/>
  <c r="J89" i="50"/>
  <c r="P88" i="50"/>
  <c r="M88" i="50"/>
  <c r="J88" i="50"/>
  <c r="P87" i="50"/>
  <c r="M87" i="50"/>
  <c r="J87" i="50"/>
  <c r="P86" i="50"/>
  <c r="M86" i="50"/>
  <c r="J86" i="50"/>
  <c r="P85" i="50"/>
  <c r="M85" i="50"/>
  <c r="J85" i="50"/>
  <c r="P84" i="50"/>
  <c r="M84" i="50"/>
  <c r="J84" i="50"/>
  <c r="P83" i="50"/>
  <c r="M83" i="50"/>
  <c r="J83" i="50"/>
  <c r="P82" i="50"/>
  <c r="M82" i="50"/>
  <c r="J82" i="50"/>
  <c r="P81" i="50"/>
  <c r="M81" i="50"/>
  <c r="J81" i="50"/>
  <c r="P80" i="50"/>
  <c r="M80" i="50"/>
  <c r="J80" i="50"/>
  <c r="P79" i="50"/>
  <c r="M79" i="50"/>
  <c r="J79" i="50"/>
  <c r="P78" i="50"/>
  <c r="M78" i="50"/>
  <c r="J78" i="50"/>
  <c r="P77" i="50"/>
  <c r="M77" i="50"/>
  <c r="J77" i="50"/>
  <c r="P76" i="50"/>
  <c r="M76" i="50"/>
  <c r="J76" i="50"/>
  <c r="P75" i="50"/>
  <c r="M75" i="50"/>
  <c r="J75" i="50"/>
  <c r="J74" i="50"/>
  <c r="P73" i="50"/>
  <c r="M73" i="50"/>
  <c r="J73" i="50"/>
  <c r="P72" i="50"/>
  <c r="M72" i="50"/>
  <c r="J72" i="50"/>
  <c r="J71" i="50"/>
  <c r="J70" i="50"/>
  <c r="P69" i="50"/>
  <c r="M69" i="50"/>
  <c r="J69" i="50"/>
  <c r="O67" i="50"/>
  <c r="N67" i="50"/>
  <c r="L67" i="50"/>
  <c r="K67" i="50"/>
  <c r="I67" i="50"/>
  <c r="H67" i="50"/>
  <c r="P66" i="50"/>
  <c r="M66" i="50"/>
  <c r="J66" i="50"/>
  <c r="P65" i="50"/>
  <c r="M65" i="50"/>
  <c r="J65" i="50"/>
  <c r="P64" i="50"/>
  <c r="M64" i="50"/>
  <c r="J64" i="50"/>
  <c r="P63" i="50"/>
  <c r="M63" i="50"/>
  <c r="J63" i="50"/>
  <c r="J62" i="50"/>
  <c r="P61" i="50"/>
  <c r="M61" i="50"/>
  <c r="J61" i="50"/>
  <c r="P60" i="50"/>
  <c r="M60" i="50"/>
  <c r="J60" i="50"/>
  <c r="P59" i="50"/>
  <c r="M59" i="50"/>
  <c r="J59" i="50"/>
  <c r="P58" i="50"/>
  <c r="M58" i="50"/>
  <c r="J58" i="50"/>
  <c r="P57" i="50"/>
  <c r="M57" i="50"/>
  <c r="J57" i="50"/>
  <c r="P56" i="50"/>
  <c r="M56" i="50"/>
  <c r="J56" i="50"/>
  <c r="P55" i="50"/>
  <c r="M55" i="50"/>
  <c r="J55" i="50"/>
  <c r="P54" i="50"/>
  <c r="M54" i="50"/>
  <c r="J54" i="50"/>
  <c r="P53" i="50"/>
  <c r="M53" i="50"/>
  <c r="J53" i="50"/>
  <c r="P52" i="50"/>
  <c r="M52" i="50"/>
  <c r="J52" i="50"/>
  <c r="P51" i="50"/>
  <c r="M51" i="50"/>
  <c r="J51" i="50"/>
  <c r="P50" i="50"/>
  <c r="M50" i="50"/>
  <c r="J50" i="50"/>
  <c r="P49" i="50"/>
  <c r="M49" i="50"/>
  <c r="J49" i="50"/>
  <c r="P48" i="50"/>
  <c r="M48" i="50"/>
  <c r="J48" i="50"/>
  <c r="P47" i="50"/>
  <c r="M47" i="50"/>
  <c r="J47" i="50"/>
  <c r="P46" i="50"/>
  <c r="M46" i="50"/>
  <c r="J46" i="50"/>
  <c r="P45" i="50"/>
  <c r="M45" i="50"/>
  <c r="J45" i="50"/>
  <c r="P44" i="50"/>
  <c r="M44" i="50"/>
  <c r="J44" i="50"/>
  <c r="P43" i="50"/>
  <c r="M43" i="50"/>
  <c r="J43" i="50"/>
  <c r="P42" i="50"/>
  <c r="M42" i="50"/>
  <c r="J42" i="50"/>
  <c r="P41" i="50"/>
  <c r="M41" i="50"/>
  <c r="J41" i="50"/>
  <c r="J40" i="50"/>
  <c r="P39" i="50"/>
  <c r="M39" i="50"/>
  <c r="J39" i="50"/>
  <c r="P38" i="50"/>
  <c r="M38" i="50"/>
  <c r="J38" i="50"/>
  <c r="P37" i="50"/>
  <c r="M37" i="50"/>
  <c r="J37" i="50"/>
  <c r="B35" i="50"/>
  <c r="C35" i="50" s="1"/>
  <c r="D35" i="50" s="1"/>
  <c r="E35" i="50" s="1"/>
  <c r="F35" i="50" s="1"/>
  <c r="G35" i="50" s="1"/>
  <c r="N34" i="50"/>
  <c r="K34" i="50"/>
  <c r="P26" i="50"/>
  <c r="J24" i="50"/>
  <c r="O185" i="49"/>
  <c r="N185" i="49"/>
  <c r="L185" i="49"/>
  <c r="K185" i="49"/>
  <c r="I185" i="49"/>
  <c r="H185" i="49"/>
  <c r="P184" i="49"/>
  <c r="M184" i="49"/>
  <c r="J184" i="49"/>
  <c r="P183" i="49"/>
  <c r="M183" i="49"/>
  <c r="J183" i="49"/>
  <c r="P182" i="49"/>
  <c r="M182" i="49"/>
  <c r="J182" i="49"/>
  <c r="P181" i="49"/>
  <c r="M181" i="49"/>
  <c r="J181" i="49"/>
  <c r="O179" i="49"/>
  <c r="N179" i="49"/>
  <c r="L179" i="49"/>
  <c r="K179" i="49"/>
  <c r="I179" i="49"/>
  <c r="H179" i="49"/>
  <c r="J178" i="49"/>
  <c r="P177" i="49"/>
  <c r="M177" i="49"/>
  <c r="J177" i="49"/>
  <c r="P176" i="49"/>
  <c r="M176" i="49"/>
  <c r="J176" i="49"/>
  <c r="J175" i="49"/>
  <c r="P174" i="49"/>
  <c r="M174" i="49"/>
  <c r="J174" i="49"/>
  <c r="P173" i="49"/>
  <c r="M173" i="49"/>
  <c r="J173" i="49"/>
  <c r="O171" i="49"/>
  <c r="N171" i="49"/>
  <c r="L171" i="49"/>
  <c r="K171" i="49"/>
  <c r="I171" i="49"/>
  <c r="H171" i="49"/>
  <c r="P170" i="49"/>
  <c r="M170" i="49"/>
  <c r="J170" i="49"/>
  <c r="P169" i="49"/>
  <c r="M169" i="49"/>
  <c r="J169" i="49"/>
  <c r="P168" i="49"/>
  <c r="M168" i="49"/>
  <c r="J168" i="49"/>
  <c r="P167" i="49"/>
  <c r="M167" i="49"/>
  <c r="J167" i="49"/>
  <c r="O165" i="49"/>
  <c r="N165" i="49"/>
  <c r="L165" i="49"/>
  <c r="K165" i="49"/>
  <c r="I165" i="49"/>
  <c r="H165" i="49"/>
  <c r="P164" i="49"/>
  <c r="P165" i="49" s="1"/>
  <c r="M164" i="49"/>
  <c r="M165" i="49" s="1"/>
  <c r="J164" i="49"/>
  <c r="J165" i="49" s="1"/>
  <c r="O162" i="49"/>
  <c r="N162" i="49"/>
  <c r="L162" i="49"/>
  <c r="K162" i="49"/>
  <c r="I162" i="49"/>
  <c r="H162" i="49"/>
  <c r="P161" i="49"/>
  <c r="M161" i="49"/>
  <c r="J161" i="49"/>
  <c r="P160" i="49"/>
  <c r="M160" i="49"/>
  <c r="J160" i="49"/>
  <c r="P159" i="49"/>
  <c r="M159" i="49"/>
  <c r="J159" i="49"/>
  <c r="P158" i="49"/>
  <c r="M158" i="49"/>
  <c r="J158" i="49"/>
  <c r="O156" i="49"/>
  <c r="N156" i="49"/>
  <c r="L156" i="49"/>
  <c r="K156" i="49"/>
  <c r="I156" i="49"/>
  <c r="H156" i="49"/>
  <c r="P155" i="49"/>
  <c r="P156" i="49" s="1"/>
  <c r="M155" i="49"/>
  <c r="M156" i="49" s="1"/>
  <c r="J155" i="49"/>
  <c r="J156" i="49" s="1"/>
  <c r="O153" i="49"/>
  <c r="N153" i="49"/>
  <c r="L153" i="49"/>
  <c r="K153" i="49"/>
  <c r="I153" i="49"/>
  <c r="H153" i="49"/>
  <c r="P152" i="49"/>
  <c r="M152" i="49"/>
  <c r="J152" i="49"/>
  <c r="P151" i="49"/>
  <c r="P153" i="49" s="1"/>
  <c r="M151" i="49"/>
  <c r="J151" i="49"/>
  <c r="N149" i="49"/>
  <c r="K149" i="49"/>
  <c r="I149" i="49"/>
  <c r="H149" i="49"/>
  <c r="J149" i="49" s="1"/>
  <c r="P148" i="49"/>
  <c r="M148" i="49"/>
  <c r="J148" i="49"/>
  <c r="P147" i="49"/>
  <c r="M147" i="49"/>
  <c r="J147" i="49"/>
  <c r="O145" i="49"/>
  <c r="N145" i="49"/>
  <c r="L145" i="49"/>
  <c r="K145" i="49"/>
  <c r="I145" i="49"/>
  <c r="H145" i="49"/>
  <c r="P144" i="49"/>
  <c r="M144" i="49"/>
  <c r="J144" i="49"/>
  <c r="P143" i="49"/>
  <c r="M143" i="49"/>
  <c r="J143" i="49"/>
  <c r="J145" i="49" s="1"/>
  <c r="O140" i="49"/>
  <c r="N140" i="49"/>
  <c r="L140" i="49"/>
  <c r="K140" i="49"/>
  <c r="I140" i="49"/>
  <c r="H140" i="49"/>
  <c r="P139" i="49"/>
  <c r="M139" i="49"/>
  <c r="J139" i="49"/>
  <c r="P138" i="49"/>
  <c r="M138" i="49"/>
  <c r="J138" i="49"/>
  <c r="J137" i="49"/>
  <c r="J136" i="49"/>
  <c r="P135" i="49"/>
  <c r="M135" i="49"/>
  <c r="J135" i="49"/>
  <c r="P134" i="49"/>
  <c r="M134" i="49"/>
  <c r="J134" i="49"/>
  <c r="J133" i="49"/>
  <c r="P132" i="49"/>
  <c r="M132" i="49"/>
  <c r="J132" i="49"/>
  <c r="J140" i="49" s="1"/>
  <c r="O131" i="49"/>
  <c r="O141" i="49" s="1"/>
  <c r="N131" i="49"/>
  <c r="N141" i="49" s="1"/>
  <c r="L131" i="49"/>
  <c r="L141" i="49" s="1"/>
  <c r="K131" i="49"/>
  <c r="K141" i="49" s="1"/>
  <c r="I131" i="49"/>
  <c r="I141" i="49" s="1"/>
  <c r="H131" i="49"/>
  <c r="H141" i="49" s="1"/>
  <c r="P130" i="49"/>
  <c r="M130" i="49"/>
  <c r="J130" i="49"/>
  <c r="P129" i="49"/>
  <c r="M129" i="49"/>
  <c r="J129" i="49"/>
  <c r="J128" i="49"/>
  <c r="P127" i="49"/>
  <c r="M127" i="49"/>
  <c r="J127" i="49"/>
  <c r="J131" i="49" s="1"/>
  <c r="J141" i="49" s="1"/>
  <c r="N124" i="49"/>
  <c r="K124" i="49"/>
  <c r="H124" i="49"/>
  <c r="N119" i="49"/>
  <c r="K119" i="49"/>
  <c r="H119" i="49"/>
  <c r="N114" i="49"/>
  <c r="K114" i="49"/>
  <c r="K120" i="49" s="1"/>
  <c r="H114" i="49"/>
  <c r="O108" i="49"/>
  <c r="N108" i="49"/>
  <c r="L108" i="49"/>
  <c r="K108" i="49"/>
  <c r="I108" i="49"/>
  <c r="H108" i="49"/>
  <c r="P107" i="49"/>
  <c r="P108" i="49" s="1"/>
  <c r="M107" i="49"/>
  <c r="M108" i="49" s="1"/>
  <c r="J107" i="49"/>
  <c r="J108" i="49" s="1"/>
  <c r="O105" i="49"/>
  <c r="N105" i="49"/>
  <c r="L105" i="49"/>
  <c r="K105" i="49"/>
  <c r="I105" i="49"/>
  <c r="H105" i="49"/>
  <c r="P104" i="49"/>
  <c r="M104" i="49"/>
  <c r="J104" i="49"/>
  <c r="J103" i="49"/>
  <c r="P102" i="49"/>
  <c r="M102" i="49"/>
  <c r="J102" i="49"/>
  <c r="P101" i="49"/>
  <c r="M101" i="49"/>
  <c r="J101" i="49"/>
  <c r="P100" i="49"/>
  <c r="M100" i="49"/>
  <c r="J100" i="49"/>
  <c r="P99" i="49"/>
  <c r="M99" i="49"/>
  <c r="J99" i="49"/>
  <c r="P98" i="49"/>
  <c r="M98" i="49"/>
  <c r="J98" i="49"/>
  <c r="P97" i="49"/>
  <c r="M97" i="49"/>
  <c r="J97" i="49"/>
  <c r="P96" i="49"/>
  <c r="M96" i="49"/>
  <c r="J96" i="49"/>
  <c r="P95" i="49"/>
  <c r="M95" i="49"/>
  <c r="J95" i="49"/>
  <c r="P94" i="49"/>
  <c r="M94" i="49"/>
  <c r="J94" i="49"/>
  <c r="P93" i="49"/>
  <c r="M93" i="49"/>
  <c r="J93" i="49"/>
  <c r="P92" i="49"/>
  <c r="M92" i="49"/>
  <c r="J92" i="49"/>
  <c r="P91" i="49"/>
  <c r="M91" i="49"/>
  <c r="J91" i="49"/>
  <c r="P90" i="49"/>
  <c r="M90" i="49"/>
  <c r="J90" i="49"/>
  <c r="P89" i="49"/>
  <c r="M89" i="49"/>
  <c r="J89" i="49"/>
  <c r="P88" i="49"/>
  <c r="M88" i="49"/>
  <c r="J88" i="49"/>
  <c r="P87" i="49"/>
  <c r="M87" i="49"/>
  <c r="J87" i="49"/>
  <c r="P86" i="49"/>
  <c r="M86" i="49"/>
  <c r="J86" i="49"/>
  <c r="P85" i="49"/>
  <c r="M85" i="49"/>
  <c r="J85" i="49"/>
  <c r="P84" i="49"/>
  <c r="M84" i="49"/>
  <c r="J84" i="49"/>
  <c r="P83" i="49"/>
  <c r="M83" i="49"/>
  <c r="J83" i="49"/>
  <c r="P82" i="49"/>
  <c r="M82" i="49"/>
  <c r="J82" i="49"/>
  <c r="P81" i="49"/>
  <c r="M81" i="49"/>
  <c r="J81" i="49"/>
  <c r="P80" i="49"/>
  <c r="M80" i="49"/>
  <c r="J80" i="49"/>
  <c r="P79" i="49"/>
  <c r="M79" i="49"/>
  <c r="J79" i="49"/>
  <c r="P78" i="49"/>
  <c r="M78" i="49"/>
  <c r="J78" i="49"/>
  <c r="P77" i="49"/>
  <c r="M77" i="49"/>
  <c r="J77" i="49"/>
  <c r="P76" i="49"/>
  <c r="M76" i="49"/>
  <c r="J76" i="49"/>
  <c r="P75" i="49"/>
  <c r="M75" i="49"/>
  <c r="J75" i="49"/>
  <c r="J74" i="49"/>
  <c r="P73" i="49"/>
  <c r="M73" i="49"/>
  <c r="J73" i="49"/>
  <c r="P72" i="49"/>
  <c r="M72" i="49"/>
  <c r="J72" i="49"/>
  <c r="J71" i="49"/>
  <c r="J70" i="49"/>
  <c r="P69" i="49"/>
  <c r="M69" i="49"/>
  <c r="J69" i="49"/>
  <c r="O67" i="49"/>
  <c r="N67" i="49"/>
  <c r="L67" i="49"/>
  <c r="K67" i="49"/>
  <c r="I67" i="49"/>
  <c r="H67" i="49"/>
  <c r="P66" i="49"/>
  <c r="M66" i="49"/>
  <c r="J66" i="49"/>
  <c r="P65" i="49"/>
  <c r="M65" i="49"/>
  <c r="J65" i="49"/>
  <c r="P64" i="49"/>
  <c r="M64" i="49"/>
  <c r="J64" i="49"/>
  <c r="P63" i="49"/>
  <c r="M63" i="49"/>
  <c r="J63" i="49"/>
  <c r="J62" i="49"/>
  <c r="P61" i="49"/>
  <c r="M61" i="49"/>
  <c r="J61" i="49"/>
  <c r="P60" i="49"/>
  <c r="M60" i="49"/>
  <c r="J60" i="49"/>
  <c r="P59" i="49"/>
  <c r="M59" i="49"/>
  <c r="J59" i="49"/>
  <c r="P58" i="49"/>
  <c r="M58" i="49"/>
  <c r="J58" i="49"/>
  <c r="P57" i="49"/>
  <c r="M57" i="49"/>
  <c r="J57" i="49"/>
  <c r="P56" i="49"/>
  <c r="M56" i="49"/>
  <c r="J56" i="49"/>
  <c r="P55" i="49"/>
  <c r="M55" i="49"/>
  <c r="J55" i="49"/>
  <c r="P54" i="49"/>
  <c r="M54" i="49"/>
  <c r="J54" i="49"/>
  <c r="P53" i="49"/>
  <c r="M53" i="49"/>
  <c r="J53" i="49"/>
  <c r="P52" i="49"/>
  <c r="M52" i="49"/>
  <c r="J52" i="49"/>
  <c r="P51" i="49"/>
  <c r="M51" i="49"/>
  <c r="J51" i="49"/>
  <c r="P50" i="49"/>
  <c r="M50" i="49"/>
  <c r="J50" i="49"/>
  <c r="P49" i="49"/>
  <c r="M49" i="49"/>
  <c r="J49" i="49"/>
  <c r="P48" i="49"/>
  <c r="M48" i="49"/>
  <c r="J48" i="49"/>
  <c r="P47" i="49"/>
  <c r="M47" i="49"/>
  <c r="J47" i="49"/>
  <c r="P46" i="49"/>
  <c r="M46" i="49"/>
  <c r="J46" i="49"/>
  <c r="P45" i="49"/>
  <c r="M45" i="49"/>
  <c r="J45" i="49"/>
  <c r="P44" i="49"/>
  <c r="M44" i="49"/>
  <c r="J44" i="49"/>
  <c r="P43" i="49"/>
  <c r="M43" i="49"/>
  <c r="J43" i="49"/>
  <c r="P42" i="49"/>
  <c r="M42" i="49"/>
  <c r="J42" i="49"/>
  <c r="P41" i="49"/>
  <c r="M41" i="49"/>
  <c r="J41" i="49"/>
  <c r="J40" i="49"/>
  <c r="P39" i="49"/>
  <c r="M39" i="49"/>
  <c r="J39" i="49"/>
  <c r="P38" i="49"/>
  <c r="M38" i="49"/>
  <c r="J38" i="49"/>
  <c r="P37" i="49"/>
  <c r="M37" i="49"/>
  <c r="J37" i="49"/>
  <c r="B35" i="49"/>
  <c r="C35" i="49" s="1"/>
  <c r="D35" i="49" s="1"/>
  <c r="E35" i="49" s="1"/>
  <c r="F35" i="49" s="1"/>
  <c r="G35" i="49" s="1"/>
  <c r="N34" i="49"/>
  <c r="K34" i="49"/>
  <c r="P26" i="49"/>
  <c r="J24" i="49"/>
  <c r="J103" i="48"/>
  <c r="O185" i="48"/>
  <c r="N185" i="48"/>
  <c r="L185" i="48"/>
  <c r="K185" i="48"/>
  <c r="I185" i="48"/>
  <c r="H185" i="48"/>
  <c r="P184" i="48"/>
  <c r="M184" i="48"/>
  <c r="J184" i="48"/>
  <c r="P183" i="48"/>
  <c r="M183" i="48"/>
  <c r="J183" i="48"/>
  <c r="P182" i="48"/>
  <c r="M182" i="48"/>
  <c r="J182" i="48"/>
  <c r="P181" i="48"/>
  <c r="M181" i="48"/>
  <c r="J181" i="48"/>
  <c r="O179" i="48"/>
  <c r="N179" i="48"/>
  <c r="L179" i="48"/>
  <c r="K179" i="48"/>
  <c r="I179" i="48"/>
  <c r="H179" i="48"/>
  <c r="J178" i="48"/>
  <c r="P177" i="48"/>
  <c r="M177" i="48"/>
  <c r="J177" i="48"/>
  <c r="P176" i="48"/>
  <c r="M176" i="48"/>
  <c r="J176" i="48"/>
  <c r="J175" i="48"/>
  <c r="P174" i="48"/>
  <c r="M174" i="48"/>
  <c r="J174" i="48"/>
  <c r="P173" i="48"/>
  <c r="P179" i="48" s="1"/>
  <c r="M173" i="48"/>
  <c r="J173" i="48"/>
  <c r="O171" i="48"/>
  <c r="N171" i="48"/>
  <c r="L171" i="48"/>
  <c r="K171" i="48"/>
  <c r="I171" i="48"/>
  <c r="H171" i="48"/>
  <c r="P170" i="48"/>
  <c r="M170" i="48"/>
  <c r="J170" i="48"/>
  <c r="P169" i="48"/>
  <c r="M169" i="48"/>
  <c r="J169" i="48"/>
  <c r="P168" i="48"/>
  <c r="M168" i="48"/>
  <c r="J168" i="48"/>
  <c r="P167" i="48"/>
  <c r="M167" i="48"/>
  <c r="J167" i="48"/>
  <c r="O165" i="48"/>
  <c r="N165" i="48"/>
  <c r="L165" i="48"/>
  <c r="K165" i="48"/>
  <c r="I165" i="48"/>
  <c r="H165" i="48"/>
  <c r="P164" i="48"/>
  <c r="P165" i="48" s="1"/>
  <c r="M164" i="48"/>
  <c r="M165" i="48" s="1"/>
  <c r="J164" i="48"/>
  <c r="J165" i="48" s="1"/>
  <c r="O162" i="48"/>
  <c r="N162" i="48"/>
  <c r="L162" i="48"/>
  <c r="K162" i="48"/>
  <c r="I162" i="48"/>
  <c r="H162" i="48"/>
  <c r="P161" i="48"/>
  <c r="M161" i="48"/>
  <c r="J161" i="48"/>
  <c r="P160" i="48"/>
  <c r="M160" i="48"/>
  <c r="J160" i="48"/>
  <c r="P159" i="48"/>
  <c r="M159" i="48"/>
  <c r="J159" i="48"/>
  <c r="P158" i="48"/>
  <c r="M158" i="48"/>
  <c r="J158" i="48"/>
  <c r="O156" i="48"/>
  <c r="N156" i="48"/>
  <c r="L156" i="48"/>
  <c r="K156" i="48"/>
  <c r="I156" i="48"/>
  <c r="H156" i="48"/>
  <c r="P155" i="48"/>
  <c r="P156" i="48" s="1"/>
  <c r="M155" i="48"/>
  <c r="M156" i="48" s="1"/>
  <c r="J155" i="48"/>
  <c r="J156" i="48" s="1"/>
  <c r="O153" i="48"/>
  <c r="N153" i="48"/>
  <c r="L153" i="48"/>
  <c r="K153" i="48"/>
  <c r="I153" i="48"/>
  <c r="H153" i="48"/>
  <c r="P152" i="48"/>
  <c r="M152" i="48"/>
  <c r="J152" i="48"/>
  <c r="P151" i="48"/>
  <c r="M151" i="48"/>
  <c r="M153" i="48" s="1"/>
  <c r="J151" i="48"/>
  <c r="N149" i="48"/>
  <c r="K149" i="48"/>
  <c r="I149" i="48"/>
  <c r="H149" i="48"/>
  <c r="P148" i="48"/>
  <c r="M148" i="48"/>
  <c r="J148" i="48"/>
  <c r="P147" i="48"/>
  <c r="M147" i="48"/>
  <c r="J147" i="48"/>
  <c r="O145" i="48"/>
  <c r="N145" i="48"/>
  <c r="L145" i="48"/>
  <c r="K145" i="48"/>
  <c r="I145" i="48"/>
  <c r="H145" i="48"/>
  <c r="P144" i="48"/>
  <c r="M144" i="48"/>
  <c r="J144" i="48"/>
  <c r="P143" i="48"/>
  <c r="M143" i="48"/>
  <c r="M145" i="48" s="1"/>
  <c r="J143" i="48"/>
  <c r="O140" i="48"/>
  <c r="N140" i="48"/>
  <c r="L140" i="48"/>
  <c r="K140" i="48"/>
  <c r="I140" i="48"/>
  <c r="H140" i="48"/>
  <c r="P139" i="48"/>
  <c r="M139" i="48"/>
  <c r="J139" i="48"/>
  <c r="P138" i="48"/>
  <c r="M138" i="48"/>
  <c r="J138" i="48"/>
  <c r="J137" i="48"/>
  <c r="J136" i="48"/>
  <c r="P135" i="48"/>
  <c r="M135" i="48"/>
  <c r="J135" i="48"/>
  <c r="P134" i="48"/>
  <c r="M134" i="48"/>
  <c r="J134" i="48"/>
  <c r="J133" i="48"/>
  <c r="P132" i="48"/>
  <c r="M132" i="48"/>
  <c r="M140" i="48" s="1"/>
  <c r="J132" i="48"/>
  <c r="O131" i="48"/>
  <c r="O141" i="48" s="1"/>
  <c r="N131" i="48"/>
  <c r="N141" i="48" s="1"/>
  <c r="L131" i="48"/>
  <c r="L141" i="48" s="1"/>
  <c r="K131" i="48"/>
  <c r="K141" i="48" s="1"/>
  <c r="I131" i="48"/>
  <c r="I141" i="48" s="1"/>
  <c r="H131" i="48"/>
  <c r="H141" i="48" s="1"/>
  <c r="P130" i="48"/>
  <c r="M130" i="48"/>
  <c r="J130" i="48"/>
  <c r="P129" i="48"/>
  <c r="M129" i="48"/>
  <c r="J129" i="48"/>
  <c r="J128" i="48"/>
  <c r="P127" i="48"/>
  <c r="M127" i="48"/>
  <c r="M131" i="48" s="1"/>
  <c r="M141" i="48" s="1"/>
  <c r="J127" i="48"/>
  <c r="N124" i="48"/>
  <c r="K124" i="48"/>
  <c r="H124" i="48"/>
  <c r="N119" i="48"/>
  <c r="K119" i="48"/>
  <c r="H119" i="48"/>
  <c r="N114" i="48"/>
  <c r="N120" i="48" s="1"/>
  <c r="K114" i="48"/>
  <c r="H114" i="48"/>
  <c r="H120" i="48" s="1"/>
  <c r="O108" i="48"/>
  <c r="N108" i="48"/>
  <c r="L108" i="48"/>
  <c r="K108" i="48"/>
  <c r="I108" i="48"/>
  <c r="H108" i="48"/>
  <c r="P107" i="48"/>
  <c r="P108" i="48" s="1"/>
  <c r="M107" i="48"/>
  <c r="M108" i="48" s="1"/>
  <c r="J107" i="48"/>
  <c r="J108" i="48" s="1"/>
  <c r="O105" i="48"/>
  <c r="N105" i="48"/>
  <c r="L105" i="48"/>
  <c r="K105" i="48"/>
  <c r="I105" i="48"/>
  <c r="H105" i="48"/>
  <c r="P104" i="48"/>
  <c r="M104" i="48"/>
  <c r="J104" i="48"/>
  <c r="P102" i="48"/>
  <c r="M102" i="48"/>
  <c r="J102" i="48"/>
  <c r="P101" i="48"/>
  <c r="M101" i="48"/>
  <c r="J101" i="48"/>
  <c r="P100" i="48"/>
  <c r="M100" i="48"/>
  <c r="J100" i="48"/>
  <c r="P99" i="48"/>
  <c r="M99" i="48"/>
  <c r="J99" i="48"/>
  <c r="P98" i="48"/>
  <c r="M98" i="48"/>
  <c r="J98" i="48"/>
  <c r="P97" i="48"/>
  <c r="M97" i="48"/>
  <c r="J97" i="48"/>
  <c r="P96" i="48"/>
  <c r="M96" i="48"/>
  <c r="J96" i="48"/>
  <c r="P95" i="48"/>
  <c r="M95" i="48"/>
  <c r="J95" i="48"/>
  <c r="P94" i="48"/>
  <c r="M94" i="48"/>
  <c r="J94" i="48"/>
  <c r="P93" i="48"/>
  <c r="M93" i="48"/>
  <c r="J93" i="48"/>
  <c r="P92" i="48"/>
  <c r="M92" i="48"/>
  <c r="J92" i="48"/>
  <c r="P91" i="48"/>
  <c r="M91" i="48"/>
  <c r="J91" i="48"/>
  <c r="P90" i="48"/>
  <c r="M90" i="48"/>
  <c r="J90" i="48"/>
  <c r="P89" i="48"/>
  <c r="M89" i="48"/>
  <c r="J89" i="48"/>
  <c r="P88" i="48"/>
  <c r="M88" i="48"/>
  <c r="J88" i="48"/>
  <c r="P87" i="48"/>
  <c r="M87" i="48"/>
  <c r="J87" i="48"/>
  <c r="P86" i="48"/>
  <c r="M86" i="48"/>
  <c r="J86" i="48"/>
  <c r="P85" i="48"/>
  <c r="M85" i="48"/>
  <c r="J85" i="48"/>
  <c r="P84" i="48"/>
  <c r="M84" i="48"/>
  <c r="J84" i="48"/>
  <c r="P83" i="48"/>
  <c r="M83" i="48"/>
  <c r="J83" i="48"/>
  <c r="P82" i="48"/>
  <c r="M82" i="48"/>
  <c r="J82" i="48"/>
  <c r="P81" i="48"/>
  <c r="M81" i="48"/>
  <c r="J81" i="48"/>
  <c r="P80" i="48"/>
  <c r="M80" i="48"/>
  <c r="J80" i="48"/>
  <c r="P79" i="48"/>
  <c r="M79" i="48"/>
  <c r="J79" i="48"/>
  <c r="P78" i="48"/>
  <c r="M78" i="48"/>
  <c r="J78" i="48"/>
  <c r="P77" i="48"/>
  <c r="M77" i="48"/>
  <c r="J77" i="48"/>
  <c r="P76" i="48"/>
  <c r="M76" i="48"/>
  <c r="J76" i="48"/>
  <c r="P75" i="48"/>
  <c r="M75" i="48"/>
  <c r="J75" i="48"/>
  <c r="J74" i="48"/>
  <c r="P73" i="48"/>
  <c r="M73" i="48"/>
  <c r="J73" i="48"/>
  <c r="P72" i="48"/>
  <c r="M72" i="48"/>
  <c r="J72" i="48"/>
  <c r="J71" i="48"/>
  <c r="J70" i="48"/>
  <c r="P69" i="48"/>
  <c r="M69" i="48"/>
  <c r="J69" i="48"/>
  <c r="O67" i="48"/>
  <c r="N67" i="48"/>
  <c r="L67" i="48"/>
  <c r="K67" i="48"/>
  <c r="I67" i="48"/>
  <c r="H67" i="48"/>
  <c r="P66" i="48"/>
  <c r="M66" i="48"/>
  <c r="J66" i="48"/>
  <c r="P65" i="48"/>
  <c r="M65" i="48"/>
  <c r="J65" i="48"/>
  <c r="P64" i="48"/>
  <c r="M64" i="48"/>
  <c r="J64" i="48"/>
  <c r="P63" i="48"/>
  <c r="M63" i="48"/>
  <c r="J63" i="48"/>
  <c r="J62" i="48"/>
  <c r="P61" i="48"/>
  <c r="M61" i="48"/>
  <c r="J61" i="48"/>
  <c r="P60" i="48"/>
  <c r="M60" i="48"/>
  <c r="J60" i="48"/>
  <c r="P59" i="48"/>
  <c r="M59" i="48"/>
  <c r="J59" i="48"/>
  <c r="P58" i="48"/>
  <c r="M58" i="48"/>
  <c r="J58" i="48"/>
  <c r="P57" i="48"/>
  <c r="M57" i="48"/>
  <c r="J57" i="48"/>
  <c r="P56" i="48"/>
  <c r="M56" i="48"/>
  <c r="J56" i="48"/>
  <c r="P55" i="48"/>
  <c r="M55" i="48"/>
  <c r="J55" i="48"/>
  <c r="P54" i="48"/>
  <c r="M54" i="48"/>
  <c r="J54" i="48"/>
  <c r="P53" i="48"/>
  <c r="M53" i="48"/>
  <c r="J53" i="48"/>
  <c r="P52" i="48"/>
  <c r="M52" i="48"/>
  <c r="J52" i="48"/>
  <c r="P51" i="48"/>
  <c r="M51" i="48"/>
  <c r="J51" i="48"/>
  <c r="P50" i="48"/>
  <c r="M50" i="48"/>
  <c r="J50" i="48"/>
  <c r="P49" i="48"/>
  <c r="M49" i="48"/>
  <c r="J49" i="48"/>
  <c r="P48" i="48"/>
  <c r="M48" i="48"/>
  <c r="J48" i="48"/>
  <c r="P47" i="48"/>
  <c r="M47" i="48"/>
  <c r="J47" i="48"/>
  <c r="P46" i="48"/>
  <c r="M46" i="48"/>
  <c r="J46" i="48"/>
  <c r="P45" i="48"/>
  <c r="M45" i="48"/>
  <c r="J45" i="48"/>
  <c r="P44" i="48"/>
  <c r="M44" i="48"/>
  <c r="J44" i="48"/>
  <c r="P43" i="48"/>
  <c r="M43" i="48"/>
  <c r="J43" i="48"/>
  <c r="P42" i="48"/>
  <c r="M42" i="48"/>
  <c r="J42" i="48"/>
  <c r="P41" i="48"/>
  <c r="M41" i="48"/>
  <c r="J41" i="48"/>
  <c r="J40" i="48"/>
  <c r="P39" i="48"/>
  <c r="M39" i="48"/>
  <c r="J39" i="48"/>
  <c r="P38" i="48"/>
  <c r="M38" i="48"/>
  <c r="J38" i="48"/>
  <c r="P37" i="48"/>
  <c r="M37" i="48"/>
  <c r="J37" i="48"/>
  <c r="B35" i="48"/>
  <c r="C35" i="48" s="1"/>
  <c r="D35" i="48" s="1"/>
  <c r="E35" i="48" s="1"/>
  <c r="F35" i="48" s="1"/>
  <c r="G35" i="48" s="1"/>
  <c r="N34" i="48"/>
  <c r="K34" i="48"/>
  <c r="P26" i="48"/>
  <c r="J24" i="48"/>
  <c r="O184" i="47"/>
  <c r="N184" i="47"/>
  <c r="L184" i="47"/>
  <c r="K184" i="47"/>
  <c r="I184" i="47"/>
  <c r="H184" i="47"/>
  <c r="P183" i="47"/>
  <c r="M183" i="47"/>
  <c r="J183" i="47"/>
  <c r="P182" i="47"/>
  <c r="M182" i="47"/>
  <c r="J182" i="47"/>
  <c r="P181" i="47"/>
  <c r="M181" i="47"/>
  <c r="J181" i="47"/>
  <c r="P180" i="47"/>
  <c r="M180" i="47"/>
  <c r="M184" i="47" s="1"/>
  <c r="J180" i="47"/>
  <c r="O178" i="47"/>
  <c r="N178" i="47"/>
  <c r="L178" i="47"/>
  <c r="K178" i="47"/>
  <c r="I178" i="47"/>
  <c r="H178" i="47"/>
  <c r="J177" i="47"/>
  <c r="P176" i="47"/>
  <c r="M176" i="47"/>
  <c r="J176" i="47"/>
  <c r="P175" i="47"/>
  <c r="M175" i="47"/>
  <c r="J175" i="47"/>
  <c r="J174" i="47"/>
  <c r="P173" i="47"/>
  <c r="M173" i="47"/>
  <c r="J173" i="47"/>
  <c r="P172" i="47"/>
  <c r="M172" i="47"/>
  <c r="M178" i="47" s="1"/>
  <c r="J172" i="47"/>
  <c r="O170" i="47"/>
  <c r="N170" i="47"/>
  <c r="L170" i="47"/>
  <c r="K170" i="47"/>
  <c r="I170" i="47"/>
  <c r="H170" i="47"/>
  <c r="P169" i="47"/>
  <c r="M169" i="47"/>
  <c r="J169" i="47"/>
  <c r="P168" i="47"/>
  <c r="M168" i="47"/>
  <c r="J168" i="47"/>
  <c r="P167" i="47"/>
  <c r="M167" i="47"/>
  <c r="J167" i="47"/>
  <c r="P166" i="47"/>
  <c r="M166" i="47"/>
  <c r="J166" i="47"/>
  <c r="O164" i="47"/>
  <c r="N164" i="47"/>
  <c r="L164" i="47"/>
  <c r="K164" i="47"/>
  <c r="I164" i="47"/>
  <c r="H164" i="47"/>
  <c r="P163" i="47"/>
  <c r="P164" i="47" s="1"/>
  <c r="M163" i="47"/>
  <c r="M164" i="47" s="1"/>
  <c r="J163" i="47"/>
  <c r="J164" i="47" s="1"/>
  <c r="O161" i="47"/>
  <c r="N161" i="47"/>
  <c r="L161" i="47"/>
  <c r="K161" i="47"/>
  <c r="I161" i="47"/>
  <c r="H161" i="47"/>
  <c r="P160" i="47"/>
  <c r="M160" i="47"/>
  <c r="J160" i="47"/>
  <c r="P159" i="47"/>
  <c r="M159" i="47"/>
  <c r="J159" i="47"/>
  <c r="P158" i="47"/>
  <c r="M158" i="47"/>
  <c r="J158" i="47"/>
  <c r="P157" i="47"/>
  <c r="M157" i="47"/>
  <c r="J157" i="47"/>
  <c r="O155" i="47"/>
  <c r="N155" i="47"/>
  <c r="L155" i="47"/>
  <c r="K155" i="47"/>
  <c r="I155" i="47"/>
  <c r="H155" i="47"/>
  <c r="P154" i="47"/>
  <c r="P155" i="47" s="1"/>
  <c r="M154" i="47"/>
  <c r="M155" i="47" s="1"/>
  <c r="J154" i="47"/>
  <c r="J155" i="47" s="1"/>
  <c r="O152" i="47"/>
  <c r="N152" i="47"/>
  <c r="L152" i="47"/>
  <c r="K152" i="47"/>
  <c r="I152" i="47"/>
  <c r="H152" i="47"/>
  <c r="P151" i="47"/>
  <c r="M151" i="47"/>
  <c r="J151" i="47"/>
  <c r="P150" i="47"/>
  <c r="M150" i="47"/>
  <c r="J150" i="47"/>
  <c r="N148" i="47"/>
  <c r="K148" i="47"/>
  <c r="I148" i="47"/>
  <c r="H148" i="47"/>
  <c r="P147" i="47"/>
  <c r="M147" i="47"/>
  <c r="J147" i="47"/>
  <c r="P146" i="47"/>
  <c r="M146" i="47"/>
  <c r="J146" i="47"/>
  <c r="O144" i="47"/>
  <c r="N144" i="47"/>
  <c r="L144" i="47"/>
  <c r="K144" i="47"/>
  <c r="I144" i="47"/>
  <c r="H144" i="47"/>
  <c r="P143" i="47"/>
  <c r="M143" i="47"/>
  <c r="J143" i="47"/>
  <c r="P142" i="47"/>
  <c r="M142" i="47"/>
  <c r="J142" i="47"/>
  <c r="O139" i="47"/>
  <c r="N139" i="47"/>
  <c r="L139" i="47"/>
  <c r="K139" i="47"/>
  <c r="I139" i="47"/>
  <c r="H139" i="47"/>
  <c r="P138" i="47"/>
  <c r="M138" i="47"/>
  <c r="J138" i="47"/>
  <c r="P137" i="47"/>
  <c r="M137" i="47"/>
  <c r="J137" i="47"/>
  <c r="J136" i="47"/>
  <c r="J135" i="47"/>
  <c r="P134" i="47"/>
  <c r="M134" i="47"/>
  <c r="J134" i="47"/>
  <c r="P133" i="47"/>
  <c r="M133" i="47"/>
  <c r="J133" i="47"/>
  <c r="J132" i="47"/>
  <c r="P131" i="47"/>
  <c r="M131" i="47"/>
  <c r="J131" i="47"/>
  <c r="O130" i="47"/>
  <c r="O140" i="47" s="1"/>
  <c r="N130" i="47"/>
  <c r="N140" i="47" s="1"/>
  <c r="L130" i="47"/>
  <c r="K130" i="47"/>
  <c r="K140" i="47" s="1"/>
  <c r="I130" i="47"/>
  <c r="H130" i="47"/>
  <c r="P129" i="47"/>
  <c r="M129" i="47"/>
  <c r="J129" i="47"/>
  <c r="P128" i="47"/>
  <c r="M128" i="47"/>
  <c r="J128" i="47"/>
  <c r="J127" i="47"/>
  <c r="P126" i="47"/>
  <c r="M126" i="47"/>
  <c r="J126" i="47"/>
  <c r="N123" i="47"/>
  <c r="K123" i="47"/>
  <c r="H123" i="47"/>
  <c r="N118" i="47"/>
  <c r="K118" i="47"/>
  <c r="H118" i="47"/>
  <c r="N113" i="47"/>
  <c r="K113" i="47"/>
  <c r="H113" i="47"/>
  <c r="O107" i="47"/>
  <c r="N107" i="47"/>
  <c r="L107" i="47"/>
  <c r="K107" i="47"/>
  <c r="I107" i="47"/>
  <c r="H107" i="47"/>
  <c r="P106" i="47"/>
  <c r="P107" i="47" s="1"/>
  <c r="M106" i="47"/>
  <c r="M107" i="47" s="1"/>
  <c r="J106" i="47"/>
  <c r="J107" i="47" s="1"/>
  <c r="O104" i="47"/>
  <c r="N104" i="47"/>
  <c r="L104" i="47"/>
  <c r="K104" i="47"/>
  <c r="I104" i="47"/>
  <c r="H104" i="47"/>
  <c r="P103" i="47"/>
  <c r="M103" i="47"/>
  <c r="J103" i="47"/>
  <c r="P102" i="47"/>
  <c r="M102" i="47"/>
  <c r="J102" i="47"/>
  <c r="P101" i="47"/>
  <c r="M101" i="47"/>
  <c r="J101" i="47"/>
  <c r="P100" i="47"/>
  <c r="M100" i="47"/>
  <c r="J100" i="47"/>
  <c r="P99" i="47"/>
  <c r="M99" i="47"/>
  <c r="J99" i="47"/>
  <c r="P98" i="47"/>
  <c r="M98" i="47"/>
  <c r="J98" i="47"/>
  <c r="P97" i="47"/>
  <c r="M97" i="47"/>
  <c r="J97" i="47"/>
  <c r="P96" i="47"/>
  <c r="M96" i="47"/>
  <c r="J96" i="47"/>
  <c r="P95" i="47"/>
  <c r="M95" i="47"/>
  <c r="J95" i="47"/>
  <c r="P94" i="47"/>
  <c r="M94" i="47"/>
  <c r="J94" i="47"/>
  <c r="P93" i="47"/>
  <c r="M93" i="47"/>
  <c r="J93" i="47"/>
  <c r="P92" i="47"/>
  <c r="M92" i="47"/>
  <c r="J92" i="47"/>
  <c r="P91" i="47"/>
  <c r="M91" i="47"/>
  <c r="J91" i="47"/>
  <c r="P90" i="47"/>
  <c r="M90" i="47"/>
  <c r="J90" i="47"/>
  <c r="P89" i="47"/>
  <c r="M89" i="47"/>
  <c r="J89" i="47"/>
  <c r="P88" i="47"/>
  <c r="M88" i="47"/>
  <c r="J88" i="47"/>
  <c r="P87" i="47"/>
  <c r="M87" i="47"/>
  <c r="J87" i="47"/>
  <c r="P86" i="47"/>
  <c r="M86" i="47"/>
  <c r="J86" i="47"/>
  <c r="P85" i="47"/>
  <c r="M85" i="47"/>
  <c r="J85" i="47"/>
  <c r="P84" i="47"/>
  <c r="M84" i="47"/>
  <c r="J84" i="47"/>
  <c r="P83" i="47"/>
  <c r="M83" i="47"/>
  <c r="J83" i="47"/>
  <c r="P82" i="47"/>
  <c r="M82" i="47"/>
  <c r="J82" i="47"/>
  <c r="P81" i="47"/>
  <c r="M81" i="47"/>
  <c r="J81" i="47"/>
  <c r="P80" i="47"/>
  <c r="M80" i="47"/>
  <c r="J80" i="47"/>
  <c r="P79" i="47"/>
  <c r="M79" i="47"/>
  <c r="J79" i="47"/>
  <c r="P78" i="47"/>
  <c r="M78" i="47"/>
  <c r="J78" i="47"/>
  <c r="P77" i="47"/>
  <c r="M77" i="47"/>
  <c r="J77" i="47"/>
  <c r="P76" i="47"/>
  <c r="M76" i="47"/>
  <c r="J76" i="47"/>
  <c r="P75" i="47"/>
  <c r="M75" i="47"/>
  <c r="J75" i="47"/>
  <c r="J74" i="47"/>
  <c r="P73" i="47"/>
  <c r="M73" i="47"/>
  <c r="J73" i="47"/>
  <c r="P72" i="47"/>
  <c r="M72" i="47"/>
  <c r="J72" i="47"/>
  <c r="J71" i="47"/>
  <c r="J70" i="47"/>
  <c r="P69" i="47"/>
  <c r="M69" i="47"/>
  <c r="J69" i="47"/>
  <c r="O67" i="47"/>
  <c r="N67" i="47"/>
  <c r="L67" i="47"/>
  <c r="K67" i="47"/>
  <c r="I67" i="47"/>
  <c r="H67" i="47"/>
  <c r="P66" i="47"/>
  <c r="M66" i="47"/>
  <c r="J66" i="47"/>
  <c r="P65" i="47"/>
  <c r="M65" i="47"/>
  <c r="J65" i="47"/>
  <c r="P64" i="47"/>
  <c r="M64" i="47"/>
  <c r="J64" i="47"/>
  <c r="P63" i="47"/>
  <c r="M63" i="47"/>
  <c r="J63" i="47"/>
  <c r="J62" i="47"/>
  <c r="P61" i="47"/>
  <c r="M61" i="47"/>
  <c r="J61" i="47"/>
  <c r="P60" i="47"/>
  <c r="M60" i="47"/>
  <c r="J60" i="47"/>
  <c r="P59" i="47"/>
  <c r="M59" i="47"/>
  <c r="J59" i="47"/>
  <c r="P58" i="47"/>
  <c r="M58" i="47"/>
  <c r="J58" i="47"/>
  <c r="P57" i="47"/>
  <c r="M57" i="47"/>
  <c r="J57" i="47"/>
  <c r="P56" i="47"/>
  <c r="M56" i="47"/>
  <c r="J56" i="47"/>
  <c r="P55" i="47"/>
  <c r="M55" i="47"/>
  <c r="J55" i="47"/>
  <c r="P54" i="47"/>
  <c r="M54" i="47"/>
  <c r="J54" i="47"/>
  <c r="P53" i="47"/>
  <c r="M53" i="47"/>
  <c r="J53" i="47"/>
  <c r="P52" i="47"/>
  <c r="M52" i="47"/>
  <c r="J52" i="47"/>
  <c r="P51" i="47"/>
  <c r="M51" i="47"/>
  <c r="J51" i="47"/>
  <c r="P50" i="47"/>
  <c r="M50" i="47"/>
  <c r="J50" i="47"/>
  <c r="P49" i="47"/>
  <c r="M49" i="47"/>
  <c r="J49" i="47"/>
  <c r="P48" i="47"/>
  <c r="M48" i="47"/>
  <c r="J48" i="47"/>
  <c r="P47" i="47"/>
  <c r="M47" i="47"/>
  <c r="J47" i="47"/>
  <c r="P46" i="47"/>
  <c r="M46" i="47"/>
  <c r="J46" i="47"/>
  <c r="P45" i="47"/>
  <c r="M45" i="47"/>
  <c r="J45" i="47"/>
  <c r="P44" i="47"/>
  <c r="M44" i="47"/>
  <c r="J44" i="47"/>
  <c r="P43" i="47"/>
  <c r="M43" i="47"/>
  <c r="J43" i="47"/>
  <c r="P42" i="47"/>
  <c r="M42" i="47"/>
  <c r="J42" i="47"/>
  <c r="P41" i="47"/>
  <c r="M41" i="47"/>
  <c r="J41" i="47"/>
  <c r="J40" i="47"/>
  <c r="P39" i="47"/>
  <c r="M39" i="47"/>
  <c r="J39" i="47"/>
  <c r="P38" i="47"/>
  <c r="M38" i="47"/>
  <c r="J38" i="47"/>
  <c r="P37" i="47"/>
  <c r="M37" i="47"/>
  <c r="J37" i="47"/>
  <c r="B35" i="47"/>
  <c r="C35" i="47" s="1"/>
  <c r="D35" i="47" s="1"/>
  <c r="E35" i="47" s="1"/>
  <c r="F35" i="47" s="1"/>
  <c r="G35" i="47" s="1"/>
  <c r="N34" i="47"/>
  <c r="K34" i="47"/>
  <c r="P26" i="47"/>
  <c r="J24" i="47"/>
  <c r="J74" i="46"/>
  <c r="J70" i="46"/>
  <c r="I139" i="46"/>
  <c r="H139" i="46"/>
  <c r="J136" i="46"/>
  <c r="O184" i="46"/>
  <c r="N184" i="46"/>
  <c r="L184" i="46"/>
  <c r="K184" i="46"/>
  <c r="I184" i="46"/>
  <c r="H184" i="46"/>
  <c r="P183" i="46"/>
  <c r="M183" i="46"/>
  <c r="J183" i="46"/>
  <c r="P182" i="46"/>
  <c r="M182" i="46"/>
  <c r="J182" i="46"/>
  <c r="P181" i="46"/>
  <c r="M181" i="46"/>
  <c r="J181" i="46"/>
  <c r="P180" i="46"/>
  <c r="P184" i="46" s="1"/>
  <c r="M180" i="46"/>
  <c r="J180" i="46"/>
  <c r="O178" i="46"/>
  <c r="N178" i="46"/>
  <c r="L178" i="46"/>
  <c r="K178" i="46"/>
  <c r="I178" i="46"/>
  <c r="H178" i="46"/>
  <c r="J177" i="46"/>
  <c r="P176" i="46"/>
  <c r="M176" i="46"/>
  <c r="J176" i="46"/>
  <c r="P175" i="46"/>
  <c r="M175" i="46"/>
  <c r="J175" i="46"/>
  <c r="J174" i="46"/>
  <c r="P173" i="46"/>
  <c r="M173" i="46"/>
  <c r="J173" i="46"/>
  <c r="P172" i="46"/>
  <c r="P178" i="46" s="1"/>
  <c r="M172" i="46"/>
  <c r="J172" i="46"/>
  <c r="O170" i="46"/>
  <c r="N170" i="46"/>
  <c r="L170" i="46"/>
  <c r="K170" i="46"/>
  <c r="I170" i="46"/>
  <c r="H170" i="46"/>
  <c r="P169" i="46"/>
  <c r="M169" i="46"/>
  <c r="J169" i="46"/>
  <c r="P168" i="46"/>
  <c r="M168" i="46"/>
  <c r="J168" i="46"/>
  <c r="P167" i="46"/>
  <c r="M167" i="46"/>
  <c r="J167" i="46"/>
  <c r="P166" i="46"/>
  <c r="M166" i="46"/>
  <c r="J166" i="46"/>
  <c r="J170" i="46" s="1"/>
  <c r="O164" i="46"/>
  <c r="N164" i="46"/>
  <c r="L164" i="46"/>
  <c r="K164" i="46"/>
  <c r="I164" i="46"/>
  <c r="H164" i="46"/>
  <c r="P163" i="46"/>
  <c r="P164" i="46" s="1"/>
  <c r="M163" i="46"/>
  <c r="M164" i="46" s="1"/>
  <c r="J163" i="46"/>
  <c r="J164" i="46" s="1"/>
  <c r="O161" i="46"/>
  <c r="N161" i="46"/>
  <c r="L161" i="46"/>
  <c r="K161" i="46"/>
  <c r="I161" i="46"/>
  <c r="H161" i="46"/>
  <c r="P160" i="46"/>
  <c r="M160" i="46"/>
  <c r="J160" i="46"/>
  <c r="P159" i="46"/>
  <c r="M159" i="46"/>
  <c r="J159" i="46"/>
  <c r="P158" i="46"/>
  <c r="M158" i="46"/>
  <c r="J158" i="46"/>
  <c r="P157" i="46"/>
  <c r="M157" i="46"/>
  <c r="J157" i="46"/>
  <c r="O155" i="46"/>
  <c r="N155" i="46"/>
  <c r="L155" i="46"/>
  <c r="K155" i="46"/>
  <c r="I155" i="46"/>
  <c r="H155" i="46"/>
  <c r="P154" i="46"/>
  <c r="P155" i="46" s="1"/>
  <c r="M154" i="46"/>
  <c r="M155" i="46" s="1"/>
  <c r="J154" i="46"/>
  <c r="J155" i="46" s="1"/>
  <c r="O152" i="46"/>
  <c r="N152" i="46"/>
  <c r="L152" i="46"/>
  <c r="K152" i="46"/>
  <c r="I152" i="46"/>
  <c r="H152" i="46"/>
  <c r="P151" i="46"/>
  <c r="M151" i="46"/>
  <c r="J151" i="46"/>
  <c r="P150" i="46"/>
  <c r="M150" i="46"/>
  <c r="J150" i="46"/>
  <c r="N148" i="46"/>
  <c r="K148" i="46"/>
  <c r="I148" i="46"/>
  <c r="H148" i="46"/>
  <c r="P147" i="46"/>
  <c r="M147" i="46"/>
  <c r="J147" i="46"/>
  <c r="P146" i="46"/>
  <c r="M146" i="46"/>
  <c r="J146" i="46"/>
  <c r="O144" i="46"/>
  <c r="N144" i="46"/>
  <c r="L144" i="46"/>
  <c r="K144" i="46"/>
  <c r="I144" i="46"/>
  <c r="H144" i="46"/>
  <c r="P143" i="46"/>
  <c r="M143" i="46"/>
  <c r="J143" i="46"/>
  <c r="P142" i="46"/>
  <c r="M142" i="46"/>
  <c r="M144" i="46" s="1"/>
  <c r="J142" i="46"/>
  <c r="O139" i="46"/>
  <c r="N139" i="46"/>
  <c r="L139" i="46"/>
  <c r="K139" i="46"/>
  <c r="P138" i="46"/>
  <c r="M138" i="46"/>
  <c r="J138" i="46"/>
  <c r="P137" i="46"/>
  <c r="M137" i="46"/>
  <c r="J137" i="46"/>
  <c r="J135" i="46"/>
  <c r="P134" i="46"/>
  <c r="M134" i="46"/>
  <c r="J134" i="46"/>
  <c r="P133" i="46"/>
  <c r="M133" i="46"/>
  <c r="J133" i="46"/>
  <c r="J132" i="46"/>
  <c r="P131" i="46"/>
  <c r="M131" i="46"/>
  <c r="J131" i="46"/>
  <c r="O130" i="46"/>
  <c r="N130" i="46"/>
  <c r="L130" i="46"/>
  <c r="K130" i="46"/>
  <c r="K140" i="46" s="1"/>
  <c r="I130" i="46"/>
  <c r="H130" i="46"/>
  <c r="H140" i="46" s="1"/>
  <c r="P129" i="46"/>
  <c r="M129" i="46"/>
  <c r="J129" i="46"/>
  <c r="P128" i="46"/>
  <c r="M128" i="46"/>
  <c r="J128" i="46"/>
  <c r="J127" i="46"/>
  <c r="P126" i="46"/>
  <c r="P130" i="46" s="1"/>
  <c r="M126" i="46"/>
  <c r="J126" i="46"/>
  <c r="N123" i="46"/>
  <c r="K123" i="46"/>
  <c r="H123" i="46"/>
  <c r="N118" i="46"/>
  <c r="K118" i="46"/>
  <c r="H118" i="46"/>
  <c r="N113" i="46"/>
  <c r="K113" i="46"/>
  <c r="H113" i="46"/>
  <c r="O107" i="46"/>
  <c r="N107" i="46"/>
  <c r="L107" i="46"/>
  <c r="K107" i="46"/>
  <c r="I107" i="46"/>
  <c r="H107" i="46"/>
  <c r="P106" i="46"/>
  <c r="P107" i="46" s="1"/>
  <c r="M106" i="46"/>
  <c r="M107" i="46" s="1"/>
  <c r="J106" i="46"/>
  <c r="J107" i="46" s="1"/>
  <c r="O104" i="46"/>
  <c r="N104" i="46"/>
  <c r="L104" i="46"/>
  <c r="K104" i="46"/>
  <c r="I104" i="46"/>
  <c r="H104" i="46"/>
  <c r="P103" i="46"/>
  <c r="M103" i="46"/>
  <c r="J103" i="46"/>
  <c r="P102" i="46"/>
  <c r="M102" i="46"/>
  <c r="J102" i="46"/>
  <c r="P101" i="46"/>
  <c r="M101" i="46"/>
  <c r="J101" i="46"/>
  <c r="P100" i="46"/>
  <c r="M100" i="46"/>
  <c r="J100" i="46"/>
  <c r="P99" i="46"/>
  <c r="M99" i="46"/>
  <c r="J99" i="46"/>
  <c r="P98" i="46"/>
  <c r="M98" i="46"/>
  <c r="J98" i="46"/>
  <c r="P97" i="46"/>
  <c r="M97" i="46"/>
  <c r="J97" i="46"/>
  <c r="P96" i="46"/>
  <c r="M96" i="46"/>
  <c r="J96" i="46"/>
  <c r="P95" i="46"/>
  <c r="M95" i="46"/>
  <c r="J95" i="46"/>
  <c r="P94" i="46"/>
  <c r="M94" i="46"/>
  <c r="J94" i="46"/>
  <c r="P93" i="46"/>
  <c r="M93" i="46"/>
  <c r="J93" i="46"/>
  <c r="P92" i="46"/>
  <c r="M92" i="46"/>
  <c r="J92" i="46"/>
  <c r="P91" i="46"/>
  <c r="M91" i="46"/>
  <c r="J91" i="46"/>
  <c r="P90" i="46"/>
  <c r="M90" i="46"/>
  <c r="J90" i="46"/>
  <c r="P89" i="46"/>
  <c r="M89" i="46"/>
  <c r="J89" i="46"/>
  <c r="P88" i="46"/>
  <c r="M88" i="46"/>
  <c r="J88" i="46"/>
  <c r="P87" i="46"/>
  <c r="M87" i="46"/>
  <c r="J87" i="46"/>
  <c r="P86" i="46"/>
  <c r="M86" i="46"/>
  <c r="J86" i="46"/>
  <c r="P85" i="46"/>
  <c r="M85" i="46"/>
  <c r="J85" i="46"/>
  <c r="P84" i="46"/>
  <c r="M84" i="46"/>
  <c r="J84" i="46"/>
  <c r="P83" i="46"/>
  <c r="M83" i="46"/>
  <c r="J83" i="46"/>
  <c r="P82" i="46"/>
  <c r="M82" i="46"/>
  <c r="J82" i="46"/>
  <c r="P81" i="46"/>
  <c r="M81" i="46"/>
  <c r="J81" i="46"/>
  <c r="P80" i="46"/>
  <c r="M80" i="46"/>
  <c r="J80" i="46"/>
  <c r="P79" i="46"/>
  <c r="M79" i="46"/>
  <c r="J79" i="46"/>
  <c r="P78" i="46"/>
  <c r="M78" i="46"/>
  <c r="J78" i="46"/>
  <c r="P77" i="46"/>
  <c r="M77" i="46"/>
  <c r="J77" i="46"/>
  <c r="P76" i="46"/>
  <c r="M76" i="46"/>
  <c r="J76" i="46"/>
  <c r="P75" i="46"/>
  <c r="M75" i="46"/>
  <c r="J75" i="46"/>
  <c r="P73" i="46"/>
  <c r="M73" i="46"/>
  <c r="J73" i="46"/>
  <c r="P72" i="46"/>
  <c r="M72" i="46"/>
  <c r="J72" i="46"/>
  <c r="J71" i="46"/>
  <c r="P69" i="46"/>
  <c r="M69" i="46"/>
  <c r="J69" i="46"/>
  <c r="O67" i="46"/>
  <c r="N67" i="46"/>
  <c r="L67" i="46"/>
  <c r="K67" i="46"/>
  <c r="I67" i="46"/>
  <c r="H67" i="46"/>
  <c r="P66" i="46"/>
  <c r="M66" i="46"/>
  <c r="J66" i="46"/>
  <c r="P65" i="46"/>
  <c r="M65" i="46"/>
  <c r="J65" i="46"/>
  <c r="P64" i="46"/>
  <c r="M64" i="46"/>
  <c r="J64" i="46"/>
  <c r="P63" i="46"/>
  <c r="M63" i="46"/>
  <c r="J63" i="46"/>
  <c r="J62" i="46"/>
  <c r="P61" i="46"/>
  <c r="M61" i="46"/>
  <c r="J61" i="46"/>
  <c r="P60" i="46"/>
  <c r="M60" i="46"/>
  <c r="J60" i="46"/>
  <c r="P59" i="46"/>
  <c r="M59" i="46"/>
  <c r="J59" i="46"/>
  <c r="P58" i="46"/>
  <c r="M58" i="46"/>
  <c r="J58" i="46"/>
  <c r="P57" i="46"/>
  <c r="M57" i="46"/>
  <c r="J57" i="46"/>
  <c r="P56" i="46"/>
  <c r="M56" i="46"/>
  <c r="J56" i="46"/>
  <c r="P55" i="46"/>
  <c r="M55" i="46"/>
  <c r="J55" i="46"/>
  <c r="P54" i="46"/>
  <c r="M54" i="46"/>
  <c r="J54" i="46"/>
  <c r="P53" i="46"/>
  <c r="M53" i="46"/>
  <c r="J53" i="46"/>
  <c r="P52" i="46"/>
  <c r="M52" i="46"/>
  <c r="J52" i="46"/>
  <c r="P51" i="46"/>
  <c r="M51" i="46"/>
  <c r="J51" i="46"/>
  <c r="P50" i="46"/>
  <c r="M50" i="46"/>
  <c r="J50" i="46"/>
  <c r="P49" i="46"/>
  <c r="M49" i="46"/>
  <c r="J49" i="46"/>
  <c r="P48" i="46"/>
  <c r="M48" i="46"/>
  <c r="J48" i="46"/>
  <c r="P47" i="46"/>
  <c r="M47" i="46"/>
  <c r="J47" i="46"/>
  <c r="P46" i="46"/>
  <c r="M46" i="46"/>
  <c r="J46" i="46"/>
  <c r="P45" i="46"/>
  <c r="M45" i="46"/>
  <c r="J45" i="46"/>
  <c r="P44" i="46"/>
  <c r="M44" i="46"/>
  <c r="J44" i="46"/>
  <c r="P43" i="46"/>
  <c r="M43" i="46"/>
  <c r="J43" i="46"/>
  <c r="P42" i="46"/>
  <c r="M42" i="46"/>
  <c r="J42" i="46"/>
  <c r="P41" i="46"/>
  <c r="M41" i="46"/>
  <c r="J41" i="46"/>
  <c r="J40" i="46"/>
  <c r="P39" i="46"/>
  <c r="M39" i="46"/>
  <c r="J39" i="46"/>
  <c r="P38" i="46"/>
  <c r="M38" i="46"/>
  <c r="J38" i="46"/>
  <c r="P37" i="46"/>
  <c r="M37" i="46"/>
  <c r="J37" i="46"/>
  <c r="B35" i="46"/>
  <c r="C35" i="46" s="1"/>
  <c r="D35" i="46" s="1"/>
  <c r="E35" i="46" s="1"/>
  <c r="F35" i="46" s="1"/>
  <c r="G35" i="46" s="1"/>
  <c r="N34" i="46"/>
  <c r="K34" i="46"/>
  <c r="P26" i="46"/>
  <c r="J24" i="46"/>
  <c r="O181" i="45"/>
  <c r="N181" i="45"/>
  <c r="L181" i="45"/>
  <c r="K181" i="45"/>
  <c r="I181" i="45"/>
  <c r="H181" i="45"/>
  <c r="P180" i="45"/>
  <c r="M180" i="45"/>
  <c r="J180" i="45"/>
  <c r="P179" i="45"/>
  <c r="M179" i="45"/>
  <c r="J179" i="45"/>
  <c r="P178" i="45"/>
  <c r="M178" i="45"/>
  <c r="J178" i="45"/>
  <c r="P177" i="45"/>
  <c r="M177" i="45"/>
  <c r="J177" i="45"/>
  <c r="O175" i="45"/>
  <c r="N175" i="45"/>
  <c r="L175" i="45"/>
  <c r="K175" i="45"/>
  <c r="I175" i="45"/>
  <c r="H175" i="45"/>
  <c r="J174" i="45"/>
  <c r="P173" i="45"/>
  <c r="M173" i="45"/>
  <c r="J173" i="45"/>
  <c r="P172" i="45"/>
  <c r="M172" i="45"/>
  <c r="J172" i="45"/>
  <c r="J171" i="45"/>
  <c r="P170" i="45"/>
  <c r="M170" i="45"/>
  <c r="J170" i="45"/>
  <c r="P169" i="45"/>
  <c r="M169" i="45"/>
  <c r="J169" i="45"/>
  <c r="O167" i="45"/>
  <c r="N167" i="45"/>
  <c r="L167" i="45"/>
  <c r="K167" i="45"/>
  <c r="I167" i="45"/>
  <c r="H167" i="45"/>
  <c r="P166" i="45"/>
  <c r="M166" i="45"/>
  <c r="J166" i="45"/>
  <c r="P165" i="45"/>
  <c r="M165" i="45"/>
  <c r="J165" i="45"/>
  <c r="P164" i="45"/>
  <c r="M164" i="45"/>
  <c r="J164" i="45"/>
  <c r="P163" i="45"/>
  <c r="M163" i="45"/>
  <c r="J163" i="45"/>
  <c r="O161" i="45"/>
  <c r="N161" i="45"/>
  <c r="L161" i="45"/>
  <c r="K161" i="45"/>
  <c r="I161" i="45"/>
  <c r="H161" i="45"/>
  <c r="P160" i="45"/>
  <c r="P161" i="45" s="1"/>
  <c r="M160" i="45"/>
  <c r="M161" i="45" s="1"/>
  <c r="J160" i="45"/>
  <c r="J161" i="45" s="1"/>
  <c r="O158" i="45"/>
  <c r="N158" i="45"/>
  <c r="L158" i="45"/>
  <c r="K158" i="45"/>
  <c r="I158" i="45"/>
  <c r="H158" i="45"/>
  <c r="P157" i="45"/>
  <c r="M157" i="45"/>
  <c r="J157" i="45"/>
  <c r="P156" i="45"/>
  <c r="M156" i="45"/>
  <c r="J156" i="45"/>
  <c r="P155" i="45"/>
  <c r="M155" i="45"/>
  <c r="J155" i="45"/>
  <c r="P154" i="45"/>
  <c r="M154" i="45"/>
  <c r="J154" i="45"/>
  <c r="O152" i="45"/>
  <c r="N152" i="45"/>
  <c r="L152" i="45"/>
  <c r="K152" i="45"/>
  <c r="I152" i="45"/>
  <c r="H152" i="45"/>
  <c r="P151" i="45"/>
  <c r="P152" i="45" s="1"/>
  <c r="M151" i="45"/>
  <c r="M152" i="45" s="1"/>
  <c r="J151" i="45"/>
  <c r="J152" i="45" s="1"/>
  <c r="O149" i="45"/>
  <c r="N149" i="45"/>
  <c r="L149" i="45"/>
  <c r="K149" i="45"/>
  <c r="I149" i="45"/>
  <c r="H149" i="45"/>
  <c r="P148" i="45"/>
  <c r="M148" i="45"/>
  <c r="J148" i="45"/>
  <c r="P147" i="45"/>
  <c r="M147" i="45"/>
  <c r="J147" i="45"/>
  <c r="J149" i="45" s="1"/>
  <c r="N145" i="45"/>
  <c r="K145" i="45"/>
  <c r="I145" i="45"/>
  <c r="H145" i="45"/>
  <c r="P144" i="45"/>
  <c r="M144" i="45"/>
  <c r="J144" i="45"/>
  <c r="P143" i="45"/>
  <c r="M143" i="45"/>
  <c r="J143" i="45"/>
  <c r="O141" i="45"/>
  <c r="N141" i="45"/>
  <c r="L141" i="45"/>
  <c r="K141" i="45"/>
  <c r="I141" i="45"/>
  <c r="H141" i="45"/>
  <c r="P140" i="45"/>
  <c r="M140" i="45"/>
  <c r="J140" i="45"/>
  <c r="P139" i="45"/>
  <c r="P141" i="45" s="1"/>
  <c r="M139" i="45"/>
  <c r="J139" i="45"/>
  <c r="O136" i="45"/>
  <c r="N136" i="45"/>
  <c r="L136" i="45"/>
  <c r="K136" i="45"/>
  <c r="I136" i="45"/>
  <c r="H136" i="45"/>
  <c r="P135" i="45"/>
  <c r="M135" i="45"/>
  <c r="J135" i="45"/>
  <c r="P134" i="45"/>
  <c r="M134" i="45"/>
  <c r="J134" i="45"/>
  <c r="J133" i="45"/>
  <c r="P132" i="45"/>
  <c r="M132" i="45"/>
  <c r="J132" i="45"/>
  <c r="P131" i="45"/>
  <c r="M131" i="45"/>
  <c r="J131" i="45"/>
  <c r="J130" i="45"/>
  <c r="P129" i="45"/>
  <c r="M129" i="45"/>
  <c r="J129" i="45"/>
  <c r="O128" i="45"/>
  <c r="N128" i="45"/>
  <c r="L128" i="45"/>
  <c r="L137" i="45" s="1"/>
  <c r="K128" i="45"/>
  <c r="I128" i="45"/>
  <c r="H128" i="45"/>
  <c r="P127" i="45"/>
  <c r="M127" i="45"/>
  <c r="J127" i="45"/>
  <c r="P126" i="45"/>
  <c r="M126" i="45"/>
  <c r="J126" i="45"/>
  <c r="J125" i="45"/>
  <c r="P124" i="45"/>
  <c r="M124" i="45"/>
  <c r="M128" i="45" s="1"/>
  <c r="J124" i="45"/>
  <c r="N121" i="45"/>
  <c r="K121" i="45"/>
  <c r="H121" i="45"/>
  <c r="N116" i="45"/>
  <c r="K116" i="45"/>
  <c r="H116" i="45"/>
  <c r="N111" i="45"/>
  <c r="K111" i="45"/>
  <c r="H111" i="45"/>
  <c r="O105" i="45"/>
  <c r="N105" i="45"/>
  <c r="L105" i="45"/>
  <c r="K105" i="45"/>
  <c r="I105" i="45"/>
  <c r="H105" i="45"/>
  <c r="P104" i="45"/>
  <c r="P105" i="45" s="1"/>
  <c r="M104" i="45"/>
  <c r="M105" i="45" s="1"/>
  <c r="J104" i="45"/>
  <c r="J105" i="45" s="1"/>
  <c r="O102" i="45"/>
  <c r="N102" i="45"/>
  <c r="L102" i="45"/>
  <c r="K102" i="45"/>
  <c r="I102" i="45"/>
  <c r="H102" i="45"/>
  <c r="P101" i="45"/>
  <c r="M101" i="45"/>
  <c r="J101" i="45"/>
  <c r="P100" i="45"/>
  <c r="M100" i="45"/>
  <c r="J100" i="45"/>
  <c r="P99" i="45"/>
  <c r="M99" i="45"/>
  <c r="J99" i="45"/>
  <c r="P98" i="45"/>
  <c r="M98" i="45"/>
  <c r="J98" i="45"/>
  <c r="P97" i="45"/>
  <c r="M97" i="45"/>
  <c r="J97" i="45"/>
  <c r="P96" i="45"/>
  <c r="M96" i="45"/>
  <c r="J96" i="45"/>
  <c r="P95" i="45"/>
  <c r="M95" i="45"/>
  <c r="J95" i="45"/>
  <c r="P94" i="45"/>
  <c r="M94" i="45"/>
  <c r="J94" i="45"/>
  <c r="P93" i="45"/>
  <c r="M93" i="45"/>
  <c r="J93" i="45"/>
  <c r="P92" i="45"/>
  <c r="M92" i="45"/>
  <c r="J92" i="45"/>
  <c r="P91" i="45"/>
  <c r="M91" i="45"/>
  <c r="J91" i="45"/>
  <c r="P90" i="45"/>
  <c r="M90" i="45"/>
  <c r="J90" i="45"/>
  <c r="P89" i="45"/>
  <c r="M89" i="45"/>
  <c r="J89" i="45"/>
  <c r="P88" i="45"/>
  <c r="M88" i="45"/>
  <c r="J88" i="45"/>
  <c r="P87" i="45"/>
  <c r="M87" i="45"/>
  <c r="J87" i="45"/>
  <c r="P86" i="45"/>
  <c r="M86" i="45"/>
  <c r="J86" i="45"/>
  <c r="P85" i="45"/>
  <c r="M85" i="45"/>
  <c r="J85" i="45"/>
  <c r="P84" i="45"/>
  <c r="M84" i="45"/>
  <c r="J84" i="45"/>
  <c r="P83" i="45"/>
  <c r="M83" i="45"/>
  <c r="J83" i="45"/>
  <c r="P82" i="45"/>
  <c r="M82" i="45"/>
  <c r="J82" i="45"/>
  <c r="P81" i="45"/>
  <c r="M81" i="45"/>
  <c r="J81" i="45"/>
  <c r="P80" i="45"/>
  <c r="M80" i="45"/>
  <c r="J80" i="45"/>
  <c r="P79" i="45"/>
  <c r="M79" i="45"/>
  <c r="J79" i="45"/>
  <c r="P78" i="45"/>
  <c r="M78" i="45"/>
  <c r="J78" i="45"/>
  <c r="P77" i="45"/>
  <c r="M77" i="45"/>
  <c r="J77" i="45"/>
  <c r="P76" i="45"/>
  <c r="M76" i="45"/>
  <c r="J76" i="45"/>
  <c r="P75" i="45"/>
  <c r="M75" i="45"/>
  <c r="J75" i="45"/>
  <c r="P74" i="45"/>
  <c r="M74" i="45"/>
  <c r="J74" i="45"/>
  <c r="P73" i="45"/>
  <c r="M73" i="45"/>
  <c r="J73" i="45"/>
  <c r="P72" i="45"/>
  <c r="M72" i="45"/>
  <c r="J72" i="45"/>
  <c r="P71" i="45"/>
  <c r="M71" i="45"/>
  <c r="J71" i="45"/>
  <c r="J70" i="45"/>
  <c r="P69" i="45"/>
  <c r="M69" i="45"/>
  <c r="J69" i="45"/>
  <c r="O67" i="45"/>
  <c r="N67" i="45"/>
  <c r="L67" i="45"/>
  <c r="K67" i="45"/>
  <c r="I67" i="45"/>
  <c r="H67" i="45"/>
  <c r="P66" i="45"/>
  <c r="M66" i="45"/>
  <c r="J66" i="45"/>
  <c r="P65" i="45"/>
  <c r="M65" i="45"/>
  <c r="J65" i="45"/>
  <c r="P64" i="45"/>
  <c r="M64" i="45"/>
  <c r="J64" i="45"/>
  <c r="P63" i="45"/>
  <c r="M63" i="45"/>
  <c r="J63" i="45"/>
  <c r="J62" i="45"/>
  <c r="P61" i="45"/>
  <c r="M61" i="45"/>
  <c r="J61" i="45"/>
  <c r="P60" i="45"/>
  <c r="M60" i="45"/>
  <c r="J60" i="45"/>
  <c r="P59" i="45"/>
  <c r="M59" i="45"/>
  <c r="J59" i="45"/>
  <c r="P58" i="45"/>
  <c r="M58" i="45"/>
  <c r="J58" i="45"/>
  <c r="P57" i="45"/>
  <c r="M57" i="45"/>
  <c r="J57" i="45"/>
  <c r="P56" i="45"/>
  <c r="M56" i="45"/>
  <c r="J56" i="45"/>
  <c r="P55" i="45"/>
  <c r="M55" i="45"/>
  <c r="J55" i="45"/>
  <c r="P54" i="45"/>
  <c r="M54" i="45"/>
  <c r="J54" i="45"/>
  <c r="P53" i="45"/>
  <c r="M53" i="45"/>
  <c r="J53" i="45"/>
  <c r="P52" i="45"/>
  <c r="M52" i="45"/>
  <c r="J52" i="45"/>
  <c r="P51" i="45"/>
  <c r="M51" i="45"/>
  <c r="J51" i="45"/>
  <c r="P50" i="45"/>
  <c r="M50" i="45"/>
  <c r="J50" i="45"/>
  <c r="P49" i="45"/>
  <c r="M49" i="45"/>
  <c r="J49" i="45"/>
  <c r="P48" i="45"/>
  <c r="M48" i="45"/>
  <c r="J48" i="45"/>
  <c r="P47" i="45"/>
  <c r="M47" i="45"/>
  <c r="J47" i="45"/>
  <c r="P46" i="45"/>
  <c r="M46" i="45"/>
  <c r="J46" i="45"/>
  <c r="P45" i="45"/>
  <c r="M45" i="45"/>
  <c r="J45" i="45"/>
  <c r="P44" i="45"/>
  <c r="M44" i="45"/>
  <c r="J44" i="45"/>
  <c r="P43" i="45"/>
  <c r="M43" i="45"/>
  <c r="J43" i="45"/>
  <c r="P42" i="45"/>
  <c r="M42" i="45"/>
  <c r="J42" i="45"/>
  <c r="P41" i="45"/>
  <c r="M41" i="45"/>
  <c r="J41" i="45"/>
  <c r="J40" i="45"/>
  <c r="P39" i="45"/>
  <c r="M39" i="45"/>
  <c r="J39" i="45"/>
  <c r="P38" i="45"/>
  <c r="M38" i="45"/>
  <c r="J38" i="45"/>
  <c r="P37" i="45"/>
  <c r="M37" i="45"/>
  <c r="J37" i="45"/>
  <c r="B35" i="45"/>
  <c r="C35" i="45" s="1"/>
  <c r="D35" i="45" s="1"/>
  <c r="E35" i="45" s="1"/>
  <c r="F35" i="45" s="1"/>
  <c r="G35" i="45" s="1"/>
  <c r="N34" i="45"/>
  <c r="K34" i="45"/>
  <c r="P26" i="45"/>
  <c r="J24" i="45"/>
  <c r="I181" i="44"/>
  <c r="K181" i="44"/>
  <c r="L181" i="44"/>
  <c r="N181" i="44"/>
  <c r="O181" i="44"/>
  <c r="H181" i="44"/>
  <c r="P180" i="44"/>
  <c r="M180" i="44"/>
  <c r="J180" i="44"/>
  <c r="P179" i="44"/>
  <c r="M179" i="44"/>
  <c r="J179" i="44"/>
  <c r="P178" i="44"/>
  <c r="M178" i="44"/>
  <c r="J178" i="44"/>
  <c r="P177" i="44"/>
  <c r="M177" i="44"/>
  <c r="J177" i="44"/>
  <c r="O175" i="44"/>
  <c r="N175" i="44"/>
  <c r="L175" i="44"/>
  <c r="K175" i="44"/>
  <c r="I175" i="44"/>
  <c r="H175" i="44"/>
  <c r="J174" i="44"/>
  <c r="P173" i="44"/>
  <c r="M173" i="44"/>
  <c r="J173" i="44"/>
  <c r="P172" i="44"/>
  <c r="M172" i="44"/>
  <c r="J172" i="44"/>
  <c r="J171" i="44"/>
  <c r="P170" i="44"/>
  <c r="M170" i="44"/>
  <c r="J170" i="44"/>
  <c r="P169" i="44"/>
  <c r="M169" i="44"/>
  <c r="J169" i="44"/>
  <c r="O167" i="44"/>
  <c r="N167" i="44"/>
  <c r="L167" i="44"/>
  <c r="K167" i="44"/>
  <c r="I167" i="44"/>
  <c r="H167" i="44"/>
  <c r="P166" i="44"/>
  <c r="M166" i="44"/>
  <c r="J166" i="44"/>
  <c r="P165" i="44"/>
  <c r="M165" i="44"/>
  <c r="J165" i="44"/>
  <c r="P164" i="44"/>
  <c r="M164" i="44"/>
  <c r="J164" i="44"/>
  <c r="P163" i="44"/>
  <c r="M163" i="44"/>
  <c r="J163" i="44"/>
  <c r="O161" i="44"/>
  <c r="N161" i="44"/>
  <c r="L161" i="44"/>
  <c r="K161" i="44"/>
  <c r="I161" i="44"/>
  <c r="H161" i="44"/>
  <c r="P160" i="44"/>
  <c r="P161" i="44" s="1"/>
  <c r="M160" i="44"/>
  <c r="M161" i="44" s="1"/>
  <c r="J160" i="44"/>
  <c r="J161" i="44" s="1"/>
  <c r="O158" i="44"/>
  <c r="N158" i="44"/>
  <c r="L158" i="44"/>
  <c r="K158" i="44"/>
  <c r="I158" i="44"/>
  <c r="H158" i="44"/>
  <c r="P157" i="44"/>
  <c r="M157" i="44"/>
  <c r="J157" i="44"/>
  <c r="P156" i="44"/>
  <c r="M156" i="44"/>
  <c r="J156" i="44"/>
  <c r="P155" i="44"/>
  <c r="M155" i="44"/>
  <c r="J155" i="44"/>
  <c r="P154" i="44"/>
  <c r="M154" i="44"/>
  <c r="J154" i="44"/>
  <c r="O152" i="44"/>
  <c r="N152" i="44"/>
  <c r="L152" i="44"/>
  <c r="K152" i="44"/>
  <c r="I152" i="44"/>
  <c r="H152" i="44"/>
  <c r="P151" i="44"/>
  <c r="P152" i="44" s="1"/>
  <c r="M151" i="44"/>
  <c r="M152" i="44" s="1"/>
  <c r="J151" i="44"/>
  <c r="J152" i="44" s="1"/>
  <c r="O149" i="44"/>
  <c r="N149" i="44"/>
  <c r="L149" i="44"/>
  <c r="K149" i="44"/>
  <c r="I149" i="44"/>
  <c r="H149" i="44"/>
  <c r="P148" i="44"/>
  <c r="M148" i="44"/>
  <c r="J148" i="44"/>
  <c r="P147" i="44"/>
  <c r="M147" i="44"/>
  <c r="J147" i="44"/>
  <c r="N145" i="44"/>
  <c r="K145" i="44"/>
  <c r="I145" i="44"/>
  <c r="H145" i="44"/>
  <c r="P144" i="44"/>
  <c r="M144" i="44"/>
  <c r="J144" i="44"/>
  <c r="P143" i="44"/>
  <c r="M143" i="44"/>
  <c r="J143" i="44"/>
  <c r="O141" i="44"/>
  <c r="N141" i="44"/>
  <c r="L141" i="44"/>
  <c r="K141" i="44"/>
  <c r="I141" i="44"/>
  <c r="H141" i="44"/>
  <c r="P140" i="44"/>
  <c r="M140" i="44"/>
  <c r="J140" i="44"/>
  <c r="P139" i="44"/>
  <c r="M139" i="44"/>
  <c r="J139" i="44"/>
  <c r="O136" i="44"/>
  <c r="N136" i="44"/>
  <c r="L136" i="44"/>
  <c r="K136" i="44"/>
  <c r="I136" i="44"/>
  <c r="H136" i="44"/>
  <c r="P135" i="44"/>
  <c r="M135" i="44"/>
  <c r="J135" i="44"/>
  <c r="P134" i="44"/>
  <c r="M134" i="44"/>
  <c r="J134" i="44"/>
  <c r="J133" i="44"/>
  <c r="P132" i="44"/>
  <c r="M132" i="44"/>
  <c r="J132" i="44"/>
  <c r="P131" i="44"/>
  <c r="M131" i="44"/>
  <c r="J131" i="44"/>
  <c r="J130" i="44"/>
  <c r="P129" i="44"/>
  <c r="M129" i="44"/>
  <c r="J129" i="44"/>
  <c r="O128" i="44"/>
  <c r="N128" i="44"/>
  <c r="L128" i="44"/>
  <c r="K128" i="44"/>
  <c r="K137" i="44" s="1"/>
  <c r="I128" i="44"/>
  <c r="H128" i="44"/>
  <c r="P127" i="44"/>
  <c r="M127" i="44"/>
  <c r="J127" i="44"/>
  <c r="P126" i="44"/>
  <c r="M126" i="44"/>
  <c r="J126" i="44"/>
  <c r="J125" i="44"/>
  <c r="P124" i="44"/>
  <c r="M124" i="44"/>
  <c r="J124" i="44"/>
  <c r="N121" i="44"/>
  <c r="K121" i="44"/>
  <c r="H121" i="44"/>
  <c r="N116" i="44"/>
  <c r="K116" i="44"/>
  <c r="H116" i="44"/>
  <c r="N111" i="44"/>
  <c r="K111" i="44"/>
  <c r="K117" i="44" s="1"/>
  <c r="H111" i="44"/>
  <c r="O105" i="44"/>
  <c r="N105" i="44"/>
  <c r="L105" i="44"/>
  <c r="K105" i="44"/>
  <c r="I105" i="44"/>
  <c r="H105" i="44"/>
  <c r="P104" i="44"/>
  <c r="P105" i="44" s="1"/>
  <c r="M104" i="44"/>
  <c r="M105" i="44" s="1"/>
  <c r="J104" i="44"/>
  <c r="J105" i="44" s="1"/>
  <c r="O102" i="44"/>
  <c r="N102" i="44"/>
  <c r="L102" i="44"/>
  <c r="K102" i="44"/>
  <c r="I102" i="44"/>
  <c r="H102" i="44"/>
  <c r="P101" i="44"/>
  <c r="M101" i="44"/>
  <c r="J101" i="44"/>
  <c r="P100" i="44"/>
  <c r="M100" i="44"/>
  <c r="J100" i="44"/>
  <c r="P99" i="44"/>
  <c r="M99" i="44"/>
  <c r="J99" i="44"/>
  <c r="P98" i="44"/>
  <c r="M98" i="44"/>
  <c r="J98" i="44"/>
  <c r="P97" i="44"/>
  <c r="M97" i="44"/>
  <c r="J97" i="44"/>
  <c r="P96" i="44"/>
  <c r="M96" i="44"/>
  <c r="J96" i="44"/>
  <c r="P95" i="44"/>
  <c r="M95" i="44"/>
  <c r="J95" i="44"/>
  <c r="P94" i="44"/>
  <c r="M94" i="44"/>
  <c r="J94" i="44"/>
  <c r="P93" i="44"/>
  <c r="M93" i="44"/>
  <c r="J93" i="44"/>
  <c r="P92" i="44"/>
  <c r="M92" i="44"/>
  <c r="J92" i="44"/>
  <c r="P91" i="44"/>
  <c r="M91" i="44"/>
  <c r="J91" i="44"/>
  <c r="P90" i="44"/>
  <c r="M90" i="44"/>
  <c r="J90" i="44"/>
  <c r="P89" i="44"/>
  <c r="M89" i="44"/>
  <c r="J89" i="44"/>
  <c r="P88" i="44"/>
  <c r="M88" i="44"/>
  <c r="J88" i="44"/>
  <c r="P87" i="44"/>
  <c r="M87" i="44"/>
  <c r="J87" i="44"/>
  <c r="P86" i="44"/>
  <c r="M86" i="44"/>
  <c r="J86" i="44"/>
  <c r="P85" i="44"/>
  <c r="M85" i="44"/>
  <c r="J85" i="44"/>
  <c r="P84" i="44"/>
  <c r="M84" i="44"/>
  <c r="J84" i="44"/>
  <c r="P83" i="44"/>
  <c r="M83" i="44"/>
  <c r="J83" i="44"/>
  <c r="P82" i="44"/>
  <c r="M82" i="44"/>
  <c r="J82" i="44"/>
  <c r="P81" i="44"/>
  <c r="M81" i="44"/>
  <c r="J81" i="44"/>
  <c r="P80" i="44"/>
  <c r="M80" i="44"/>
  <c r="J80" i="44"/>
  <c r="P79" i="44"/>
  <c r="M79" i="44"/>
  <c r="J79" i="44"/>
  <c r="P78" i="44"/>
  <c r="M78" i="44"/>
  <c r="J78" i="44"/>
  <c r="P77" i="44"/>
  <c r="M77" i="44"/>
  <c r="J77" i="44"/>
  <c r="P76" i="44"/>
  <c r="M76" i="44"/>
  <c r="J76" i="44"/>
  <c r="P75" i="44"/>
  <c r="M75" i="44"/>
  <c r="J75" i="44"/>
  <c r="P74" i="44"/>
  <c r="M74" i="44"/>
  <c r="J74" i="44"/>
  <c r="P73" i="44"/>
  <c r="M73" i="44"/>
  <c r="J73" i="44"/>
  <c r="P72" i="44"/>
  <c r="M72" i="44"/>
  <c r="J72" i="44"/>
  <c r="P71" i="44"/>
  <c r="M71" i="44"/>
  <c r="J71" i="44"/>
  <c r="J70" i="44"/>
  <c r="P69" i="44"/>
  <c r="M69" i="44"/>
  <c r="J69" i="44"/>
  <c r="O67" i="44"/>
  <c r="N67" i="44"/>
  <c r="L67" i="44"/>
  <c r="K67" i="44"/>
  <c r="I67" i="44"/>
  <c r="H67" i="44"/>
  <c r="P66" i="44"/>
  <c r="M66" i="44"/>
  <c r="J66" i="44"/>
  <c r="P65" i="44"/>
  <c r="M65" i="44"/>
  <c r="J65" i="44"/>
  <c r="P64" i="44"/>
  <c r="M64" i="44"/>
  <c r="J64" i="44"/>
  <c r="P63" i="44"/>
  <c r="M63" i="44"/>
  <c r="J63" i="44"/>
  <c r="J62" i="44"/>
  <c r="P61" i="44"/>
  <c r="M61" i="44"/>
  <c r="J61" i="44"/>
  <c r="P60" i="44"/>
  <c r="M60" i="44"/>
  <c r="J60" i="44"/>
  <c r="P59" i="44"/>
  <c r="M59" i="44"/>
  <c r="J59" i="44"/>
  <c r="P58" i="44"/>
  <c r="M58" i="44"/>
  <c r="J58" i="44"/>
  <c r="P57" i="44"/>
  <c r="M57" i="44"/>
  <c r="J57" i="44"/>
  <c r="P56" i="44"/>
  <c r="M56" i="44"/>
  <c r="J56" i="44"/>
  <c r="P55" i="44"/>
  <c r="M55" i="44"/>
  <c r="J55" i="44"/>
  <c r="P54" i="44"/>
  <c r="M54" i="44"/>
  <c r="J54" i="44"/>
  <c r="P53" i="44"/>
  <c r="M53" i="44"/>
  <c r="J53" i="44"/>
  <c r="P52" i="44"/>
  <c r="M52" i="44"/>
  <c r="J52" i="44"/>
  <c r="P51" i="44"/>
  <c r="M51" i="44"/>
  <c r="J51" i="44"/>
  <c r="P50" i="44"/>
  <c r="M50" i="44"/>
  <c r="J50" i="44"/>
  <c r="P49" i="44"/>
  <c r="M49" i="44"/>
  <c r="J49" i="44"/>
  <c r="P48" i="44"/>
  <c r="M48" i="44"/>
  <c r="J48" i="44"/>
  <c r="P47" i="44"/>
  <c r="M47" i="44"/>
  <c r="J47" i="44"/>
  <c r="P46" i="44"/>
  <c r="M46" i="44"/>
  <c r="J46" i="44"/>
  <c r="P45" i="44"/>
  <c r="M45" i="44"/>
  <c r="J45" i="44"/>
  <c r="P44" i="44"/>
  <c r="M44" i="44"/>
  <c r="J44" i="44"/>
  <c r="P43" i="44"/>
  <c r="M43" i="44"/>
  <c r="J43" i="44"/>
  <c r="P42" i="44"/>
  <c r="M42" i="44"/>
  <c r="J42" i="44"/>
  <c r="P41" i="44"/>
  <c r="M41" i="44"/>
  <c r="J41" i="44"/>
  <c r="J40" i="44"/>
  <c r="P39" i="44"/>
  <c r="M39" i="44"/>
  <c r="J39" i="44"/>
  <c r="P38" i="44"/>
  <c r="M38" i="44"/>
  <c r="J38" i="44"/>
  <c r="P37" i="44"/>
  <c r="M37" i="44"/>
  <c r="J37" i="44"/>
  <c r="B35" i="44"/>
  <c r="C35" i="44" s="1"/>
  <c r="D35" i="44" s="1"/>
  <c r="E35" i="44" s="1"/>
  <c r="F35" i="44" s="1"/>
  <c r="G35" i="44" s="1"/>
  <c r="N34" i="44"/>
  <c r="K34" i="44"/>
  <c r="P26" i="44"/>
  <c r="J24" i="44"/>
  <c r="P91" i="43"/>
  <c r="M91" i="43"/>
  <c r="J91" i="43"/>
  <c r="O180" i="43"/>
  <c r="N180" i="43"/>
  <c r="L180" i="43"/>
  <c r="K180" i="43"/>
  <c r="I180" i="43"/>
  <c r="H180" i="43"/>
  <c r="P179" i="43"/>
  <c r="M179" i="43"/>
  <c r="J179" i="43"/>
  <c r="P178" i="43"/>
  <c r="M178" i="43"/>
  <c r="J178" i="43"/>
  <c r="P177" i="43"/>
  <c r="M177" i="43"/>
  <c r="J177" i="43"/>
  <c r="O175" i="43"/>
  <c r="N175" i="43"/>
  <c r="L175" i="43"/>
  <c r="K175" i="43"/>
  <c r="I175" i="43"/>
  <c r="H175" i="43"/>
  <c r="J174" i="43"/>
  <c r="P173" i="43"/>
  <c r="M173" i="43"/>
  <c r="J173" i="43"/>
  <c r="P172" i="43"/>
  <c r="M172" i="43"/>
  <c r="J172" i="43"/>
  <c r="J171" i="43"/>
  <c r="P170" i="43"/>
  <c r="M170" i="43"/>
  <c r="J170" i="43"/>
  <c r="P169" i="43"/>
  <c r="M169" i="43"/>
  <c r="J169" i="43"/>
  <c r="O167" i="43"/>
  <c r="N167" i="43"/>
  <c r="L167" i="43"/>
  <c r="K167" i="43"/>
  <c r="I167" i="43"/>
  <c r="H167" i="43"/>
  <c r="P166" i="43"/>
  <c r="M166" i="43"/>
  <c r="J166" i="43"/>
  <c r="P165" i="43"/>
  <c r="M165" i="43"/>
  <c r="J165" i="43"/>
  <c r="P164" i="43"/>
  <c r="M164" i="43"/>
  <c r="J164" i="43"/>
  <c r="P163" i="43"/>
  <c r="M163" i="43"/>
  <c r="J163" i="43"/>
  <c r="O161" i="43"/>
  <c r="N161" i="43"/>
  <c r="L161" i="43"/>
  <c r="K161" i="43"/>
  <c r="I161" i="43"/>
  <c r="H161" i="43"/>
  <c r="P160" i="43"/>
  <c r="P161" i="43" s="1"/>
  <c r="M160" i="43"/>
  <c r="M161" i="43" s="1"/>
  <c r="J160" i="43"/>
  <c r="J161" i="43" s="1"/>
  <c r="O158" i="43"/>
  <c r="N158" i="43"/>
  <c r="L158" i="43"/>
  <c r="K158" i="43"/>
  <c r="I158" i="43"/>
  <c r="H158" i="43"/>
  <c r="P157" i="43"/>
  <c r="M157" i="43"/>
  <c r="J157" i="43"/>
  <c r="P156" i="43"/>
  <c r="M156" i="43"/>
  <c r="J156" i="43"/>
  <c r="P155" i="43"/>
  <c r="M155" i="43"/>
  <c r="J155" i="43"/>
  <c r="P154" i="43"/>
  <c r="M154" i="43"/>
  <c r="J154" i="43"/>
  <c r="O152" i="43"/>
  <c r="N152" i="43"/>
  <c r="L152" i="43"/>
  <c r="K152" i="43"/>
  <c r="I152" i="43"/>
  <c r="H152" i="43"/>
  <c r="P151" i="43"/>
  <c r="P152" i="43" s="1"/>
  <c r="M151" i="43"/>
  <c r="M152" i="43" s="1"/>
  <c r="J151" i="43"/>
  <c r="J152" i="43" s="1"/>
  <c r="O149" i="43"/>
  <c r="N149" i="43"/>
  <c r="L149" i="43"/>
  <c r="K149" i="43"/>
  <c r="I149" i="43"/>
  <c r="H149" i="43"/>
  <c r="P148" i="43"/>
  <c r="M148" i="43"/>
  <c r="J148" i="43"/>
  <c r="P147" i="43"/>
  <c r="M147" i="43"/>
  <c r="J147" i="43"/>
  <c r="N145" i="43"/>
  <c r="K145" i="43"/>
  <c r="I145" i="43"/>
  <c r="H145" i="43"/>
  <c r="J145" i="43" s="1"/>
  <c r="P144" i="43"/>
  <c r="M144" i="43"/>
  <c r="J144" i="43"/>
  <c r="P143" i="43"/>
  <c r="M143" i="43"/>
  <c r="J143" i="43"/>
  <c r="O141" i="43"/>
  <c r="N141" i="43"/>
  <c r="L141" i="43"/>
  <c r="K141" i="43"/>
  <c r="I141" i="43"/>
  <c r="H141" i="43"/>
  <c r="P140" i="43"/>
  <c r="M140" i="43"/>
  <c r="J140" i="43"/>
  <c r="P139" i="43"/>
  <c r="M139" i="43"/>
  <c r="J139" i="43"/>
  <c r="O136" i="43"/>
  <c r="N136" i="43"/>
  <c r="L136" i="43"/>
  <c r="K136" i="43"/>
  <c r="I136" i="43"/>
  <c r="H136" i="43"/>
  <c r="P135" i="43"/>
  <c r="M135" i="43"/>
  <c r="J135" i="43"/>
  <c r="P134" i="43"/>
  <c r="M134" i="43"/>
  <c r="J134" i="43"/>
  <c r="J133" i="43"/>
  <c r="P132" i="43"/>
  <c r="M132" i="43"/>
  <c r="J132" i="43"/>
  <c r="P131" i="43"/>
  <c r="M131" i="43"/>
  <c r="J131" i="43"/>
  <c r="J130" i="43"/>
  <c r="P129" i="43"/>
  <c r="M129" i="43"/>
  <c r="J129" i="43"/>
  <c r="O128" i="43"/>
  <c r="O137" i="43" s="1"/>
  <c r="N128" i="43"/>
  <c r="L128" i="43"/>
  <c r="K128" i="43"/>
  <c r="I128" i="43"/>
  <c r="I137" i="43" s="1"/>
  <c r="H128" i="43"/>
  <c r="P127" i="43"/>
  <c r="M127" i="43"/>
  <c r="J127" i="43"/>
  <c r="P126" i="43"/>
  <c r="M126" i="43"/>
  <c r="J126" i="43"/>
  <c r="J125" i="43"/>
  <c r="P124" i="43"/>
  <c r="M124" i="43"/>
  <c r="J124" i="43"/>
  <c r="N121" i="43"/>
  <c r="K121" i="43"/>
  <c r="H121" i="43"/>
  <c r="N116" i="43"/>
  <c r="K116" i="43"/>
  <c r="H116" i="43"/>
  <c r="N111" i="43"/>
  <c r="K111" i="43"/>
  <c r="H111" i="43"/>
  <c r="H117" i="43" s="1"/>
  <c r="O105" i="43"/>
  <c r="N105" i="43"/>
  <c r="L105" i="43"/>
  <c r="K105" i="43"/>
  <c r="I105" i="43"/>
  <c r="H105" i="43"/>
  <c r="P104" i="43"/>
  <c r="P105" i="43" s="1"/>
  <c r="M104" i="43"/>
  <c r="M105" i="43" s="1"/>
  <c r="J104" i="43"/>
  <c r="J105" i="43" s="1"/>
  <c r="O102" i="43"/>
  <c r="N102" i="43"/>
  <c r="L102" i="43"/>
  <c r="K102" i="43"/>
  <c r="I102" i="43"/>
  <c r="H102" i="43"/>
  <c r="P101" i="43"/>
  <c r="M101" i="43"/>
  <c r="J101" i="43"/>
  <c r="P100" i="43"/>
  <c r="M100" i="43"/>
  <c r="J100" i="43"/>
  <c r="P99" i="43"/>
  <c r="M99" i="43"/>
  <c r="J99" i="43"/>
  <c r="P98" i="43"/>
  <c r="M98" i="43"/>
  <c r="J98" i="43"/>
  <c r="P97" i="43"/>
  <c r="M97" i="43"/>
  <c r="J97" i="43"/>
  <c r="P96" i="43"/>
  <c r="M96" i="43"/>
  <c r="J96" i="43"/>
  <c r="P95" i="43"/>
  <c r="M95" i="43"/>
  <c r="J95" i="43"/>
  <c r="P94" i="43"/>
  <c r="M94" i="43"/>
  <c r="J94" i="43"/>
  <c r="P93" i="43"/>
  <c r="M93" i="43"/>
  <c r="J93" i="43"/>
  <c r="P92" i="43"/>
  <c r="M92" i="43"/>
  <c r="J92" i="43"/>
  <c r="P90" i="43"/>
  <c r="M90" i="43"/>
  <c r="J90" i="43"/>
  <c r="P89" i="43"/>
  <c r="M89" i="43"/>
  <c r="J89" i="43"/>
  <c r="P88" i="43"/>
  <c r="M88" i="43"/>
  <c r="J88" i="43"/>
  <c r="P87" i="43"/>
  <c r="M87" i="43"/>
  <c r="J87" i="43"/>
  <c r="P86" i="43"/>
  <c r="M86" i="43"/>
  <c r="J86" i="43"/>
  <c r="P85" i="43"/>
  <c r="M85" i="43"/>
  <c r="J85" i="43"/>
  <c r="P84" i="43"/>
  <c r="M84" i="43"/>
  <c r="J84" i="43"/>
  <c r="P83" i="43"/>
  <c r="M83" i="43"/>
  <c r="J83" i="43"/>
  <c r="P82" i="43"/>
  <c r="M82" i="43"/>
  <c r="J82" i="43"/>
  <c r="P81" i="43"/>
  <c r="M81" i="43"/>
  <c r="J81" i="43"/>
  <c r="P80" i="43"/>
  <c r="M80" i="43"/>
  <c r="J80" i="43"/>
  <c r="P79" i="43"/>
  <c r="M79" i="43"/>
  <c r="J79" i="43"/>
  <c r="P78" i="43"/>
  <c r="M78" i="43"/>
  <c r="J78" i="43"/>
  <c r="P77" i="43"/>
  <c r="M77" i="43"/>
  <c r="J77" i="43"/>
  <c r="P76" i="43"/>
  <c r="M76" i="43"/>
  <c r="J76" i="43"/>
  <c r="P75" i="43"/>
  <c r="M75" i="43"/>
  <c r="J75" i="43"/>
  <c r="P74" i="43"/>
  <c r="M74" i="43"/>
  <c r="J74" i="43"/>
  <c r="P73" i="43"/>
  <c r="M73" i="43"/>
  <c r="J73" i="43"/>
  <c r="P72" i="43"/>
  <c r="M72" i="43"/>
  <c r="J72" i="43"/>
  <c r="P71" i="43"/>
  <c r="M71" i="43"/>
  <c r="J71" i="43"/>
  <c r="J70" i="43"/>
  <c r="P69" i="43"/>
  <c r="M69" i="43"/>
  <c r="J69" i="43"/>
  <c r="O67" i="43"/>
  <c r="N67" i="43"/>
  <c r="L67" i="43"/>
  <c r="K67" i="43"/>
  <c r="I67" i="43"/>
  <c r="H67" i="43"/>
  <c r="P66" i="43"/>
  <c r="M66" i="43"/>
  <c r="J66" i="43"/>
  <c r="P65" i="43"/>
  <c r="M65" i="43"/>
  <c r="J65" i="43"/>
  <c r="P64" i="43"/>
  <c r="M64" i="43"/>
  <c r="J64" i="43"/>
  <c r="P63" i="43"/>
  <c r="M63" i="43"/>
  <c r="J63" i="43"/>
  <c r="J62" i="43"/>
  <c r="P61" i="43"/>
  <c r="M61" i="43"/>
  <c r="J61" i="43"/>
  <c r="P60" i="43"/>
  <c r="M60" i="43"/>
  <c r="J60" i="43"/>
  <c r="P59" i="43"/>
  <c r="M59" i="43"/>
  <c r="J59" i="43"/>
  <c r="P58" i="43"/>
  <c r="M58" i="43"/>
  <c r="J58" i="43"/>
  <c r="P57" i="43"/>
  <c r="M57" i="43"/>
  <c r="J57" i="43"/>
  <c r="P56" i="43"/>
  <c r="M56" i="43"/>
  <c r="J56" i="43"/>
  <c r="P55" i="43"/>
  <c r="M55" i="43"/>
  <c r="J55" i="43"/>
  <c r="P54" i="43"/>
  <c r="M54" i="43"/>
  <c r="J54" i="43"/>
  <c r="P53" i="43"/>
  <c r="M53" i="43"/>
  <c r="J53" i="43"/>
  <c r="P52" i="43"/>
  <c r="M52" i="43"/>
  <c r="J52" i="43"/>
  <c r="P51" i="43"/>
  <c r="M51" i="43"/>
  <c r="J51" i="43"/>
  <c r="P50" i="43"/>
  <c r="M50" i="43"/>
  <c r="J50" i="43"/>
  <c r="P49" i="43"/>
  <c r="M49" i="43"/>
  <c r="J49" i="43"/>
  <c r="P48" i="43"/>
  <c r="M48" i="43"/>
  <c r="J48" i="43"/>
  <c r="P47" i="43"/>
  <c r="M47" i="43"/>
  <c r="J47" i="43"/>
  <c r="P46" i="43"/>
  <c r="M46" i="43"/>
  <c r="J46" i="43"/>
  <c r="P45" i="43"/>
  <c r="M45" i="43"/>
  <c r="J45" i="43"/>
  <c r="P44" i="43"/>
  <c r="M44" i="43"/>
  <c r="J44" i="43"/>
  <c r="P43" i="43"/>
  <c r="M43" i="43"/>
  <c r="J43" i="43"/>
  <c r="P42" i="43"/>
  <c r="M42" i="43"/>
  <c r="J42" i="43"/>
  <c r="P41" i="43"/>
  <c r="M41" i="43"/>
  <c r="J41" i="43"/>
  <c r="J40" i="43"/>
  <c r="P39" i="43"/>
  <c r="M39" i="43"/>
  <c r="J39" i="43"/>
  <c r="P38" i="43"/>
  <c r="M38" i="43"/>
  <c r="J38" i="43"/>
  <c r="P37" i="43"/>
  <c r="M37" i="43"/>
  <c r="J37" i="43"/>
  <c r="B35" i="43"/>
  <c r="C35" i="43" s="1"/>
  <c r="D35" i="43" s="1"/>
  <c r="E35" i="43" s="1"/>
  <c r="F35" i="43" s="1"/>
  <c r="G35" i="43" s="1"/>
  <c r="N34" i="43"/>
  <c r="K34" i="43"/>
  <c r="P26" i="43"/>
  <c r="J24" i="43"/>
  <c r="I174" i="42"/>
  <c r="K174" i="42"/>
  <c r="L174" i="42"/>
  <c r="N174" i="42"/>
  <c r="O174" i="42"/>
  <c r="H174" i="42"/>
  <c r="J173" i="42"/>
  <c r="J170" i="42"/>
  <c r="O179" i="42"/>
  <c r="N179" i="42"/>
  <c r="L179" i="42"/>
  <c r="K179" i="42"/>
  <c r="I179" i="42"/>
  <c r="H179" i="42"/>
  <c r="P178" i="42"/>
  <c r="M178" i="42"/>
  <c r="J178" i="42"/>
  <c r="P177" i="42"/>
  <c r="M177" i="42"/>
  <c r="J177" i="42"/>
  <c r="P176" i="42"/>
  <c r="M176" i="42"/>
  <c r="J176" i="42"/>
  <c r="P172" i="42"/>
  <c r="M172" i="42"/>
  <c r="J172" i="42"/>
  <c r="P169" i="42"/>
  <c r="M169" i="42"/>
  <c r="J169" i="42"/>
  <c r="P171" i="42"/>
  <c r="M171" i="42"/>
  <c r="J171" i="42"/>
  <c r="P168" i="42"/>
  <c r="M168" i="42"/>
  <c r="J168" i="42"/>
  <c r="O166" i="42"/>
  <c r="N166" i="42"/>
  <c r="L166" i="42"/>
  <c r="K166" i="42"/>
  <c r="I166" i="42"/>
  <c r="H166" i="42"/>
  <c r="P165" i="42"/>
  <c r="M165" i="42"/>
  <c r="J165" i="42"/>
  <c r="P164" i="42"/>
  <c r="M164" i="42"/>
  <c r="J164" i="42"/>
  <c r="P163" i="42"/>
  <c r="M163" i="42"/>
  <c r="J163" i="42"/>
  <c r="P162" i="42"/>
  <c r="M162" i="42"/>
  <c r="J162" i="42"/>
  <c r="O160" i="42"/>
  <c r="N160" i="42"/>
  <c r="L160" i="42"/>
  <c r="K160" i="42"/>
  <c r="I160" i="42"/>
  <c r="H160" i="42"/>
  <c r="P159" i="42"/>
  <c r="P160" i="42" s="1"/>
  <c r="M159" i="42"/>
  <c r="M160" i="42" s="1"/>
  <c r="J159" i="42"/>
  <c r="J160" i="42" s="1"/>
  <c r="O157" i="42"/>
  <c r="N157" i="42"/>
  <c r="L157" i="42"/>
  <c r="K157" i="42"/>
  <c r="I157" i="42"/>
  <c r="H157" i="42"/>
  <c r="P156" i="42"/>
  <c r="M156" i="42"/>
  <c r="J156" i="42"/>
  <c r="P155" i="42"/>
  <c r="M155" i="42"/>
  <c r="J155" i="42"/>
  <c r="P154" i="42"/>
  <c r="M154" i="42"/>
  <c r="J154" i="42"/>
  <c r="P153" i="42"/>
  <c r="M153" i="42"/>
  <c r="J153" i="42"/>
  <c r="O151" i="42"/>
  <c r="N151" i="42"/>
  <c r="L151" i="42"/>
  <c r="K151" i="42"/>
  <c r="I151" i="42"/>
  <c r="H151" i="42"/>
  <c r="P150" i="42"/>
  <c r="P151" i="42" s="1"/>
  <c r="M150" i="42"/>
  <c r="M151" i="42" s="1"/>
  <c r="J150" i="42"/>
  <c r="J151" i="42" s="1"/>
  <c r="O148" i="42"/>
  <c r="N148" i="42"/>
  <c r="L148" i="42"/>
  <c r="K148" i="42"/>
  <c r="I148" i="42"/>
  <c r="H148" i="42"/>
  <c r="P147" i="42"/>
  <c r="M147" i="42"/>
  <c r="J147" i="42"/>
  <c r="P146" i="42"/>
  <c r="M146" i="42"/>
  <c r="J146" i="42"/>
  <c r="N144" i="42"/>
  <c r="K144" i="42"/>
  <c r="I144" i="42"/>
  <c r="H144" i="42"/>
  <c r="P143" i="42"/>
  <c r="M143" i="42"/>
  <c r="J143" i="42"/>
  <c r="P142" i="42"/>
  <c r="M142" i="42"/>
  <c r="J142" i="42"/>
  <c r="O140" i="42"/>
  <c r="N140" i="42"/>
  <c r="L140" i="42"/>
  <c r="K140" i="42"/>
  <c r="I140" i="42"/>
  <c r="H140" i="42"/>
  <c r="P139" i="42"/>
  <c r="M139" i="42"/>
  <c r="J139" i="42"/>
  <c r="P138" i="42"/>
  <c r="M138" i="42"/>
  <c r="M140" i="42" s="1"/>
  <c r="J138" i="42"/>
  <c r="O135" i="42"/>
  <c r="N135" i="42"/>
  <c r="L135" i="42"/>
  <c r="K135" i="42"/>
  <c r="I135" i="42"/>
  <c r="H135" i="42"/>
  <c r="P134" i="42"/>
  <c r="M134" i="42"/>
  <c r="J134" i="42"/>
  <c r="P133" i="42"/>
  <c r="M133" i="42"/>
  <c r="J133" i="42"/>
  <c r="J132" i="42"/>
  <c r="P131" i="42"/>
  <c r="M131" i="42"/>
  <c r="J131" i="42"/>
  <c r="P130" i="42"/>
  <c r="M130" i="42"/>
  <c r="J130" i="42"/>
  <c r="J129" i="42"/>
  <c r="P128" i="42"/>
  <c r="M128" i="42"/>
  <c r="J128" i="42"/>
  <c r="O127" i="42"/>
  <c r="N127" i="42"/>
  <c r="L127" i="42"/>
  <c r="K127" i="42"/>
  <c r="K136" i="42" s="1"/>
  <c r="I127" i="42"/>
  <c r="H127" i="42"/>
  <c r="P126" i="42"/>
  <c r="M126" i="42"/>
  <c r="J126" i="42"/>
  <c r="P125" i="42"/>
  <c r="M125" i="42"/>
  <c r="J125" i="42"/>
  <c r="J124" i="42"/>
  <c r="P123" i="42"/>
  <c r="M123" i="42"/>
  <c r="J123" i="42"/>
  <c r="N120" i="42"/>
  <c r="K120" i="42"/>
  <c r="H120" i="42"/>
  <c r="N115" i="42"/>
  <c r="K115" i="42"/>
  <c r="H115" i="42"/>
  <c r="N110" i="42"/>
  <c r="K110" i="42"/>
  <c r="H110" i="42"/>
  <c r="O104" i="42"/>
  <c r="N104" i="42"/>
  <c r="L104" i="42"/>
  <c r="K104" i="42"/>
  <c r="I104" i="42"/>
  <c r="H104" i="42"/>
  <c r="P103" i="42"/>
  <c r="P104" i="42" s="1"/>
  <c r="M103" i="42"/>
  <c r="M104" i="42" s="1"/>
  <c r="J103" i="42"/>
  <c r="J104" i="42" s="1"/>
  <c r="O101" i="42"/>
  <c r="N101" i="42"/>
  <c r="L101" i="42"/>
  <c r="K101" i="42"/>
  <c r="I101" i="42"/>
  <c r="H101" i="42"/>
  <c r="P100" i="42"/>
  <c r="M100" i="42"/>
  <c r="J100" i="42"/>
  <c r="P99" i="42"/>
  <c r="M99" i="42"/>
  <c r="J99" i="42"/>
  <c r="P98" i="42"/>
  <c r="M98" i="42"/>
  <c r="J98" i="42"/>
  <c r="P97" i="42"/>
  <c r="M97" i="42"/>
  <c r="J97" i="42"/>
  <c r="P96" i="42"/>
  <c r="M96" i="42"/>
  <c r="J96" i="42"/>
  <c r="P95" i="42"/>
  <c r="M95" i="42"/>
  <c r="J95" i="42"/>
  <c r="P94" i="42"/>
  <c r="M94" i="42"/>
  <c r="J94" i="42"/>
  <c r="P93" i="42"/>
  <c r="M93" i="42"/>
  <c r="J93" i="42"/>
  <c r="P92" i="42"/>
  <c r="M92" i="42"/>
  <c r="J92" i="42"/>
  <c r="P91" i="42"/>
  <c r="M91" i="42"/>
  <c r="J91" i="42"/>
  <c r="P90" i="42"/>
  <c r="M90" i="42"/>
  <c r="J90" i="42"/>
  <c r="P89" i="42"/>
  <c r="M89" i="42"/>
  <c r="J89" i="42"/>
  <c r="P88" i="42"/>
  <c r="M88" i="42"/>
  <c r="J88" i="42"/>
  <c r="P87" i="42"/>
  <c r="M87" i="42"/>
  <c r="J87" i="42"/>
  <c r="P86" i="42"/>
  <c r="M86" i="42"/>
  <c r="J86" i="42"/>
  <c r="P85" i="42"/>
  <c r="M85" i="42"/>
  <c r="J85" i="42"/>
  <c r="P84" i="42"/>
  <c r="M84" i="42"/>
  <c r="J84" i="42"/>
  <c r="P83" i="42"/>
  <c r="M83" i="42"/>
  <c r="J83" i="42"/>
  <c r="P82" i="42"/>
  <c r="M82" i="42"/>
  <c r="J82" i="42"/>
  <c r="P81" i="42"/>
  <c r="M81" i="42"/>
  <c r="J81" i="42"/>
  <c r="P80" i="42"/>
  <c r="M80" i="42"/>
  <c r="J80" i="42"/>
  <c r="P79" i="42"/>
  <c r="M79" i="42"/>
  <c r="J79" i="42"/>
  <c r="P78" i="42"/>
  <c r="M78" i="42"/>
  <c r="J78" i="42"/>
  <c r="P77" i="42"/>
  <c r="M77" i="42"/>
  <c r="J77" i="42"/>
  <c r="P76" i="42"/>
  <c r="M76" i="42"/>
  <c r="J76" i="42"/>
  <c r="P75" i="42"/>
  <c r="M75" i="42"/>
  <c r="J75" i="42"/>
  <c r="P74" i="42"/>
  <c r="M74" i="42"/>
  <c r="J74" i="42"/>
  <c r="P73" i="42"/>
  <c r="M73" i="42"/>
  <c r="J73" i="42"/>
  <c r="P72" i="42"/>
  <c r="M72" i="42"/>
  <c r="J72" i="42"/>
  <c r="P71" i="42"/>
  <c r="M71" i="42"/>
  <c r="J71" i="42"/>
  <c r="J70" i="42"/>
  <c r="P69" i="42"/>
  <c r="M69" i="42"/>
  <c r="J69" i="42"/>
  <c r="O67" i="42"/>
  <c r="N67" i="42"/>
  <c r="L67" i="42"/>
  <c r="K67" i="42"/>
  <c r="I67" i="42"/>
  <c r="H67" i="42"/>
  <c r="P66" i="42"/>
  <c r="M66" i="42"/>
  <c r="J66" i="42"/>
  <c r="P65" i="42"/>
  <c r="M65" i="42"/>
  <c r="J65" i="42"/>
  <c r="P64" i="42"/>
  <c r="M64" i="42"/>
  <c r="J64" i="42"/>
  <c r="P63" i="42"/>
  <c r="M63" i="42"/>
  <c r="J63" i="42"/>
  <c r="J62" i="42"/>
  <c r="P61" i="42"/>
  <c r="M61" i="42"/>
  <c r="J61" i="42"/>
  <c r="P60" i="42"/>
  <c r="M60" i="42"/>
  <c r="J60" i="42"/>
  <c r="P59" i="42"/>
  <c r="M59" i="42"/>
  <c r="J59" i="42"/>
  <c r="P58" i="42"/>
  <c r="M58" i="42"/>
  <c r="J58" i="42"/>
  <c r="P57" i="42"/>
  <c r="M57" i="42"/>
  <c r="J57" i="42"/>
  <c r="P56" i="42"/>
  <c r="M56" i="42"/>
  <c r="J56" i="42"/>
  <c r="P55" i="42"/>
  <c r="M55" i="42"/>
  <c r="J55" i="42"/>
  <c r="P54" i="42"/>
  <c r="M54" i="42"/>
  <c r="J54" i="42"/>
  <c r="P53" i="42"/>
  <c r="M53" i="42"/>
  <c r="J53" i="42"/>
  <c r="P52" i="42"/>
  <c r="M52" i="42"/>
  <c r="J52" i="42"/>
  <c r="P51" i="42"/>
  <c r="M51" i="42"/>
  <c r="J51" i="42"/>
  <c r="P50" i="42"/>
  <c r="M50" i="42"/>
  <c r="J50" i="42"/>
  <c r="P49" i="42"/>
  <c r="M49" i="42"/>
  <c r="J49" i="42"/>
  <c r="P48" i="42"/>
  <c r="M48" i="42"/>
  <c r="J48" i="42"/>
  <c r="P47" i="42"/>
  <c r="M47" i="42"/>
  <c r="J47" i="42"/>
  <c r="P46" i="42"/>
  <c r="M46" i="42"/>
  <c r="J46" i="42"/>
  <c r="P45" i="42"/>
  <c r="M45" i="42"/>
  <c r="J45" i="42"/>
  <c r="P44" i="42"/>
  <c r="M44" i="42"/>
  <c r="J44" i="42"/>
  <c r="P43" i="42"/>
  <c r="M43" i="42"/>
  <c r="J43" i="42"/>
  <c r="P42" i="42"/>
  <c r="M42" i="42"/>
  <c r="J42" i="42"/>
  <c r="P41" i="42"/>
  <c r="M41" i="42"/>
  <c r="J41" i="42"/>
  <c r="J40" i="42"/>
  <c r="P39" i="42"/>
  <c r="M39" i="42"/>
  <c r="J39" i="42"/>
  <c r="P38" i="42"/>
  <c r="M38" i="42"/>
  <c r="J38" i="42"/>
  <c r="P37" i="42"/>
  <c r="M37" i="42"/>
  <c r="J37" i="42"/>
  <c r="B35" i="42"/>
  <c r="C35" i="42" s="1"/>
  <c r="D35" i="42" s="1"/>
  <c r="E35" i="42" s="1"/>
  <c r="F35" i="42" s="1"/>
  <c r="G35" i="42" s="1"/>
  <c r="N34" i="42"/>
  <c r="K34" i="42"/>
  <c r="P26" i="42"/>
  <c r="J24" i="42"/>
  <c r="O177" i="41"/>
  <c r="N177" i="41"/>
  <c r="L177" i="41"/>
  <c r="K177" i="41"/>
  <c r="I177" i="41"/>
  <c r="H177" i="41"/>
  <c r="P176" i="41"/>
  <c r="M176" i="41"/>
  <c r="J176" i="41"/>
  <c r="P175" i="41"/>
  <c r="M175" i="41"/>
  <c r="J175" i="41"/>
  <c r="P174" i="41"/>
  <c r="M174" i="41"/>
  <c r="J174" i="41"/>
  <c r="O172" i="41"/>
  <c r="N172" i="41"/>
  <c r="L172" i="41"/>
  <c r="K172" i="41"/>
  <c r="I172" i="41"/>
  <c r="H172" i="41"/>
  <c r="P171" i="41"/>
  <c r="M171" i="41"/>
  <c r="J171" i="41"/>
  <c r="P170" i="41"/>
  <c r="M170" i="41"/>
  <c r="J170" i="41"/>
  <c r="P169" i="41"/>
  <c r="M169" i="41"/>
  <c r="J169" i="41"/>
  <c r="P168" i="41"/>
  <c r="M168" i="41"/>
  <c r="J168" i="41"/>
  <c r="O166" i="41"/>
  <c r="N166" i="41"/>
  <c r="L166" i="41"/>
  <c r="K166" i="41"/>
  <c r="I166" i="41"/>
  <c r="H166" i="41"/>
  <c r="P165" i="41"/>
  <c r="M165" i="41"/>
  <c r="J165" i="41"/>
  <c r="P164" i="41"/>
  <c r="M164" i="41"/>
  <c r="J164" i="41"/>
  <c r="P163" i="41"/>
  <c r="M163" i="41"/>
  <c r="J163" i="41"/>
  <c r="P162" i="41"/>
  <c r="M162" i="41"/>
  <c r="J162" i="41"/>
  <c r="O160" i="41"/>
  <c r="N160" i="41"/>
  <c r="L160" i="41"/>
  <c r="K160" i="41"/>
  <c r="I160" i="41"/>
  <c r="H160" i="41"/>
  <c r="P159" i="41"/>
  <c r="P160" i="41" s="1"/>
  <c r="M159" i="41"/>
  <c r="M160" i="41" s="1"/>
  <c r="J159" i="41"/>
  <c r="J160" i="41" s="1"/>
  <c r="O157" i="41"/>
  <c r="N157" i="41"/>
  <c r="L157" i="41"/>
  <c r="K157" i="41"/>
  <c r="I157" i="41"/>
  <c r="H157" i="41"/>
  <c r="P156" i="41"/>
  <c r="M156" i="41"/>
  <c r="J156" i="41"/>
  <c r="P155" i="41"/>
  <c r="M155" i="41"/>
  <c r="J155" i="41"/>
  <c r="P154" i="41"/>
  <c r="M154" i="41"/>
  <c r="J154" i="41"/>
  <c r="P153" i="41"/>
  <c r="M153" i="41"/>
  <c r="J153" i="41"/>
  <c r="O151" i="41"/>
  <c r="N151" i="41"/>
  <c r="L151" i="41"/>
  <c r="K151" i="41"/>
  <c r="I151" i="41"/>
  <c r="H151" i="41"/>
  <c r="P150" i="41"/>
  <c r="P151" i="41" s="1"/>
  <c r="M150" i="41"/>
  <c r="M151" i="41" s="1"/>
  <c r="J150" i="41"/>
  <c r="J151" i="41" s="1"/>
  <c r="O148" i="41"/>
  <c r="N148" i="41"/>
  <c r="L148" i="41"/>
  <c r="K148" i="41"/>
  <c r="I148" i="41"/>
  <c r="H148" i="41"/>
  <c r="P147" i="41"/>
  <c r="M147" i="41"/>
  <c r="J147" i="41"/>
  <c r="P146" i="41"/>
  <c r="M146" i="41"/>
  <c r="J146" i="41"/>
  <c r="N144" i="41"/>
  <c r="K144" i="41"/>
  <c r="I144" i="41"/>
  <c r="H144" i="41"/>
  <c r="J144" i="41" s="1"/>
  <c r="P143" i="41"/>
  <c r="M143" i="41"/>
  <c r="J143" i="41"/>
  <c r="P142" i="41"/>
  <c r="M142" i="41"/>
  <c r="J142" i="41"/>
  <c r="O140" i="41"/>
  <c r="N140" i="41"/>
  <c r="L140" i="41"/>
  <c r="K140" i="41"/>
  <c r="I140" i="41"/>
  <c r="H140" i="41"/>
  <c r="P139" i="41"/>
  <c r="M139" i="41"/>
  <c r="J139" i="41"/>
  <c r="P138" i="41"/>
  <c r="M138" i="41"/>
  <c r="J138" i="41"/>
  <c r="J140" i="41" s="1"/>
  <c r="O135" i="41"/>
  <c r="N135" i="41"/>
  <c r="L135" i="41"/>
  <c r="K135" i="41"/>
  <c r="I135" i="41"/>
  <c r="H135" i="41"/>
  <c r="P134" i="41"/>
  <c r="M134" i="41"/>
  <c r="J134" i="41"/>
  <c r="P133" i="41"/>
  <c r="M133" i="41"/>
  <c r="J133" i="41"/>
  <c r="J132" i="41"/>
  <c r="P131" i="41"/>
  <c r="M131" i="41"/>
  <c r="J131" i="41"/>
  <c r="P130" i="41"/>
  <c r="M130" i="41"/>
  <c r="J130" i="41"/>
  <c r="J129" i="41"/>
  <c r="P128" i="41"/>
  <c r="M128" i="41"/>
  <c r="J128" i="41"/>
  <c r="O127" i="41"/>
  <c r="O136" i="41" s="1"/>
  <c r="N127" i="41"/>
  <c r="L127" i="41"/>
  <c r="K127" i="41"/>
  <c r="I127" i="41"/>
  <c r="I136" i="41" s="1"/>
  <c r="H127" i="41"/>
  <c r="P126" i="41"/>
  <c r="M126" i="41"/>
  <c r="J126" i="41"/>
  <c r="P125" i="41"/>
  <c r="M125" i="41"/>
  <c r="J125" i="41"/>
  <c r="J124" i="41"/>
  <c r="P123" i="41"/>
  <c r="M123" i="41"/>
  <c r="J123" i="41"/>
  <c r="N120" i="41"/>
  <c r="K120" i="41"/>
  <c r="H120" i="41"/>
  <c r="N115" i="41"/>
  <c r="K115" i="41"/>
  <c r="H115" i="41"/>
  <c r="N110" i="41"/>
  <c r="K110" i="41"/>
  <c r="H110" i="41"/>
  <c r="H116" i="41" s="1"/>
  <c r="O104" i="41"/>
  <c r="N104" i="41"/>
  <c r="L104" i="41"/>
  <c r="K104" i="41"/>
  <c r="I104" i="41"/>
  <c r="H104" i="41"/>
  <c r="P103" i="41"/>
  <c r="P104" i="41" s="1"/>
  <c r="M103" i="41"/>
  <c r="M104" i="41" s="1"/>
  <c r="J103" i="41"/>
  <c r="J104" i="41" s="1"/>
  <c r="O101" i="41"/>
  <c r="N101" i="41"/>
  <c r="L101" i="41"/>
  <c r="K101" i="41"/>
  <c r="I101" i="41"/>
  <c r="H101" i="41"/>
  <c r="P100" i="41"/>
  <c r="M100" i="41"/>
  <c r="J100" i="41"/>
  <c r="P99" i="41"/>
  <c r="M99" i="41"/>
  <c r="J99" i="41"/>
  <c r="P98" i="41"/>
  <c r="M98" i="41"/>
  <c r="J98" i="41"/>
  <c r="P97" i="41"/>
  <c r="M97" i="41"/>
  <c r="J97" i="41"/>
  <c r="P96" i="41"/>
  <c r="M96" i="41"/>
  <c r="J96" i="41"/>
  <c r="P95" i="41"/>
  <c r="M95" i="41"/>
  <c r="J95" i="41"/>
  <c r="P94" i="41"/>
  <c r="M94" i="41"/>
  <c r="J94" i="41"/>
  <c r="P93" i="41"/>
  <c r="M93" i="41"/>
  <c r="J93" i="41"/>
  <c r="P92" i="41"/>
  <c r="M92" i="41"/>
  <c r="J92" i="41"/>
  <c r="P91" i="41"/>
  <c r="M91" i="41"/>
  <c r="J91" i="41"/>
  <c r="P90" i="41"/>
  <c r="M90" i="41"/>
  <c r="J90" i="41"/>
  <c r="P89" i="41"/>
  <c r="M89" i="41"/>
  <c r="J89" i="41"/>
  <c r="P88" i="41"/>
  <c r="M88" i="41"/>
  <c r="J88" i="41"/>
  <c r="P87" i="41"/>
  <c r="M87" i="41"/>
  <c r="J87" i="41"/>
  <c r="P86" i="41"/>
  <c r="M86" i="41"/>
  <c r="J86" i="41"/>
  <c r="P85" i="41"/>
  <c r="M85" i="41"/>
  <c r="J85" i="41"/>
  <c r="P84" i="41"/>
  <c r="M84" i="41"/>
  <c r="J84" i="41"/>
  <c r="P83" i="41"/>
  <c r="M83" i="41"/>
  <c r="J83" i="41"/>
  <c r="P82" i="41"/>
  <c r="M82" i="41"/>
  <c r="J82" i="41"/>
  <c r="P81" i="41"/>
  <c r="M81" i="41"/>
  <c r="J81" i="41"/>
  <c r="P80" i="41"/>
  <c r="M80" i="41"/>
  <c r="J80" i="41"/>
  <c r="P79" i="41"/>
  <c r="M79" i="41"/>
  <c r="J79" i="41"/>
  <c r="P78" i="41"/>
  <c r="M78" i="41"/>
  <c r="J78" i="41"/>
  <c r="P77" i="41"/>
  <c r="M77" i="41"/>
  <c r="J77" i="41"/>
  <c r="P76" i="41"/>
  <c r="M76" i="41"/>
  <c r="J76" i="41"/>
  <c r="P75" i="41"/>
  <c r="M75" i="41"/>
  <c r="J75" i="41"/>
  <c r="P74" i="41"/>
  <c r="M74" i="41"/>
  <c r="J74" i="41"/>
  <c r="P73" i="41"/>
  <c r="M73" i="41"/>
  <c r="J73" i="41"/>
  <c r="P72" i="41"/>
  <c r="M72" i="41"/>
  <c r="J72" i="41"/>
  <c r="P71" i="41"/>
  <c r="M71" i="41"/>
  <c r="J71" i="41"/>
  <c r="J70" i="41"/>
  <c r="P69" i="41"/>
  <c r="M69" i="41"/>
  <c r="J69" i="41"/>
  <c r="O67" i="41"/>
  <c r="N67" i="41"/>
  <c r="L67" i="41"/>
  <c r="K67" i="41"/>
  <c r="I67" i="41"/>
  <c r="H67" i="41"/>
  <c r="P66" i="41"/>
  <c r="M66" i="41"/>
  <c r="J66" i="41"/>
  <c r="P65" i="41"/>
  <c r="M65" i="41"/>
  <c r="J65" i="41"/>
  <c r="P64" i="41"/>
  <c r="M64" i="41"/>
  <c r="J64" i="41"/>
  <c r="P63" i="41"/>
  <c r="M63" i="41"/>
  <c r="J63" i="41"/>
  <c r="J62" i="41"/>
  <c r="P61" i="41"/>
  <c r="M61" i="41"/>
  <c r="J61" i="41"/>
  <c r="P60" i="41"/>
  <c r="M60" i="41"/>
  <c r="J60" i="41"/>
  <c r="P59" i="41"/>
  <c r="M59" i="41"/>
  <c r="J59" i="41"/>
  <c r="P58" i="41"/>
  <c r="M58" i="41"/>
  <c r="J58" i="41"/>
  <c r="P57" i="41"/>
  <c r="M57" i="41"/>
  <c r="J57" i="41"/>
  <c r="P56" i="41"/>
  <c r="M56" i="41"/>
  <c r="J56" i="41"/>
  <c r="P55" i="41"/>
  <c r="M55" i="41"/>
  <c r="J55" i="41"/>
  <c r="P54" i="41"/>
  <c r="M54" i="41"/>
  <c r="J54" i="41"/>
  <c r="P53" i="41"/>
  <c r="M53" i="41"/>
  <c r="J53" i="41"/>
  <c r="P52" i="41"/>
  <c r="M52" i="41"/>
  <c r="J52" i="41"/>
  <c r="P51" i="41"/>
  <c r="M51" i="41"/>
  <c r="J51" i="41"/>
  <c r="P50" i="41"/>
  <c r="M50" i="41"/>
  <c r="J50" i="41"/>
  <c r="P49" i="41"/>
  <c r="M49" i="41"/>
  <c r="J49" i="41"/>
  <c r="P48" i="41"/>
  <c r="M48" i="41"/>
  <c r="J48" i="41"/>
  <c r="P47" i="41"/>
  <c r="M47" i="41"/>
  <c r="J47" i="41"/>
  <c r="P46" i="41"/>
  <c r="M46" i="41"/>
  <c r="J46" i="41"/>
  <c r="P45" i="41"/>
  <c r="M45" i="41"/>
  <c r="J45" i="41"/>
  <c r="P44" i="41"/>
  <c r="M44" i="41"/>
  <c r="J44" i="41"/>
  <c r="P43" i="41"/>
  <c r="M43" i="41"/>
  <c r="J43" i="41"/>
  <c r="P42" i="41"/>
  <c r="M42" i="41"/>
  <c r="J42" i="41"/>
  <c r="P41" i="41"/>
  <c r="M41" i="41"/>
  <c r="J41" i="41"/>
  <c r="J40" i="41"/>
  <c r="P39" i="41"/>
  <c r="M39" i="41"/>
  <c r="J39" i="41"/>
  <c r="P38" i="41"/>
  <c r="M38" i="41"/>
  <c r="J38" i="41"/>
  <c r="P37" i="41"/>
  <c r="M37" i="41"/>
  <c r="J37" i="41"/>
  <c r="B35" i="41"/>
  <c r="C35" i="41" s="1"/>
  <c r="D35" i="41" s="1"/>
  <c r="E35" i="41" s="1"/>
  <c r="F35" i="41" s="1"/>
  <c r="G35" i="41" s="1"/>
  <c r="N34" i="41"/>
  <c r="K34" i="41"/>
  <c r="P26" i="41"/>
  <c r="J24" i="41"/>
  <c r="O177" i="40"/>
  <c r="N177" i="40"/>
  <c r="L177" i="40"/>
  <c r="K177" i="40"/>
  <c r="I177" i="40"/>
  <c r="H177" i="40"/>
  <c r="P176" i="40"/>
  <c r="M176" i="40"/>
  <c r="J176" i="40"/>
  <c r="P175" i="40"/>
  <c r="M175" i="40"/>
  <c r="J175" i="40"/>
  <c r="P174" i="40"/>
  <c r="M174" i="40"/>
  <c r="J174" i="40"/>
  <c r="O172" i="40"/>
  <c r="N172" i="40"/>
  <c r="L172" i="40"/>
  <c r="K172" i="40"/>
  <c r="I172" i="40"/>
  <c r="H172" i="40"/>
  <c r="P171" i="40"/>
  <c r="M171" i="40"/>
  <c r="J171" i="40"/>
  <c r="P170" i="40"/>
  <c r="M170" i="40"/>
  <c r="J170" i="40"/>
  <c r="P169" i="40"/>
  <c r="M169" i="40"/>
  <c r="J169" i="40"/>
  <c r="P168" i="40"/>
  <c r="M168" i="40"/>
  <c r="J168" i="40"/>
  <c r="O166" i="40"/>
  <c r="N166" i="40"/>
  <c r="L166" i="40"/>
  <c r="K166" i="40"/>
  <c r="I166" i="40"/>
  <c r="H166" i="40"/>
  <c r="P165" i="40"/>
  <c r="M165" i="40"/>
  <c r="J165" i="40"/>
  <c r="P164" i="40"/>
  <c r="M164" i="40"/>
  <c r="J164" i="40"/>
  <c r="P163" i="40"/>
  <c r="M163" i="40"/>
  <c r="J163" i="40"/>
  <c r="P162" i="40"/>
  <c r="M162" i="40"/>
  <c r="J162" i="40"/>
  <c r="O160" i="40"/>
  <c r="N160" i="40"/>
  <c r="L160" i="40"/>
  <c r="K160" i="40"/>
  <c r="I160" i="40"/>
  <c r="H160" i="40"/>
  <c r="P159" i="40"/>
  <c r="P160" i="40" s="1"/>
  <c r="M159" i="40"/>
  <c r="M160" i="40" s="1"/>
  <c r="J159" i="40"/>
  <c r="J160" i="40" s="1"/>
  <c r="O157" i="40"/>
  <c r="N157" i="40"/>
  <c r="L157" i="40"/>
  <c r="K157" i="40"/>
  <c r="I157" i="40"/>
  <c r="H157" i="40"/>
  <c r="P156" i="40"/>
  <c r="M156" i="40"/>
  <c r="J156" i="40"/>
  <c r="P155" i="40"/>
  <c r="M155" i="40"/>
  <c r="J155" i="40"/>
  <c r="P154" i="40"/>
  <c r="M154" i="40"/>
  <c r="J154" i="40"/>
  <c r="P153" i="40"/>
  <c r="M153" i="40"/>
  <c r="J153" i="40"/>
  <c r="O151" i="40"/>
  <c r="N151" i="40"/>
  <c r="L151" i="40"/>
  <c r="K151" i="40"/>
  <c r="I151" i="40"/>
  <c r="H151" i="40"/>
  <c r="P150" i="40"/>
  <c r="P151" i="40" s="1"/>
  <c r="M150" i="40"/>
  <c r="M151" i="40" s="1"/>
  <c r="J150" i="40"/>
  <c r="J151" i="40" s="1"/>
  <c r="O148" i="40"/>
  <c r="N148" i="40"/>
  <c r="L148" i="40"/>
  <c r="K148" i="40"/>
  <c r="I148" i="40"/>
  <c r="H148" i="40"/>
  <c r="P147" i="40"/>
  <c r="M147" i="40"/>
  <c r="J147" i="40"/>
  <c r="P146" i="40"/>
  <c r="M146" i="40"/>
  <c r="M148" i="40" s="1"/>
  <c r="J146" i="40"/>
  <c r="N144" i="40"/>
  <c r="K144" i="40"/>
  <c r="I144" i="40"/>
  <c r="H144" i="40"/>
  <c r="P143" i="40"/>
  <c r="M143" i="40"/>
  <c r="J143" i="40"/>
  <c r="P142" i="40"/>
  <c r="M142" i="40"/>
  <c r="J142" i="40"/>
  <c r="O140" i="40"/>
  <c r="N140" i="40"/>
  <c r="L140" i="40"/>
  <c r="K140" i="40"/>
  <c r="I140" i="40"/>
  <c r="H140" i="40"/>
  <c r="P139" i="40"/>
  <c r="M139" i="40"/>
  <c r="J139" i="40"/>
  <c r="P138" i="40"/>
  <c r="M138" i="40"/>
  <c r="J138" i="40"/>
  <c r="O135" i="40"/>
  <c r="N135" i="40"/>
  <c r="L135" i="40"/>
  <c r="K135" i="40"/>
  <c r="I135" i="40"/>
  <c r="H135" i="40"/>
  <c r="P134" i="40"/>
  <c r="M134" i="40"/>
  <c r="J134" i="40"/>
  <c r="P133" i="40"/>
  <c r="M133" i="40"/>
  <c r="J133" i="40"/>
  <c r="J132" i="40"/>
  <c r="P131" i="40"/>
  <c r="M131" i="40"/>
  <c r="J131" i="40"/>
  <c r="P130" i="40"/>
  <c r="M130" i="40"/>
  <c r="J130" i="40"/>
  <c r="J129" i="40"/>
  <c r="P128" i="40"/>
  <c r="M128" i="40"/>
  <c r="J128" i="40"/>
  <c r="O127" i="40"/>
  <c r="N127" i="40"/>
  <c r="N136" i="40" s="1"/>
  <c r="L127" i="40"/>
  <c r="K127" i="40"/>
  <c r="I127" i="40"/>
  <c r="H127" i="40"/>
  <c r="H136" i="40" s="1"/>
  <c r="P126" i="40"/>
  <c r="M126" i="40"/>
  <c r="J126" i="40"/>
  <c r="P125" i="40"/>
  <c r="M125" i="40"/>
  <c r="J125" i="40"/>
  <c r="J124" i="40"/>
  <c r="P123" i="40"/>
  <c r="P127" i="40" s="1"/>
  <c r="M123" i="40"/>
  <c r="J123" i="40"/>
  <c r="N120" i="40"/>
  <c r="K120" i="40"/>
  <c r="H120" i="40"/>
  <c r="N115" i="40"/>
  <c r="K115" i="40"/>
  <c r="H115" i="40"/>
  <c r="N110" i="40"/>
  <c r="K110" i="40"/>
  <c r="H110" i="40"/>
  <c r="O104" i="40"/>
  <c r="N104" i="40"/>
  <c r="L104" i="40"/>
  <c r="K104" i="40"/>
  <c r="I104" i="40"/>
  <c r="H104" i="40"/>
  <c r="P103" i="40"/>
  <c r="P104" i="40" s="1"/>
  <c r="M103" i="40"/>
  <c r="M104" i="40" s="1"/>
  <c r="J103" i="40"/>
  <c r="J104" i="40" s="1"/>
  <c r="O101" i="40"/>
  <c r="N101" i="40"/>
  <c r="L101" i="40"/>
  <c r="K101" i="40"/>
  <c r="I101" i="40"/>
  <c r="H101" i="40"/>
  <c r="P100" i="40"/>
  <c r="M100" i="40"/>
  <c r="J100" i="40"/>
  <c r="P99" i="40"/>
  <c r="M99" i="40"/>
  <c r="J99" i="40"/>
  <c r="P98" i="40"/>
  <c r="M98" i="40"/>
  <c r="J98" i="40"/>
  <c r="P97" i="40"/>
  <c r="M97" i="40"/>
  <c r="J97" i="40"/>
  <c r="P96" i="40"/>
  <c r="M96" i="40"/>
  <c r="J96" i="40"/>
  <c r="P95" i="40"/>
  <c r="M95" i="40"/>
  <c r="J95" i="40"/>
  <c r="P94" i="40"/>
  <c r="M94" i="40"/>
  <c r="J94" i="40"/>
  <c r="P93" i="40"/>
  <c r="M93" i="40"/>
  <c r="J93" i="40"/>
  <c r="P92" i="40"/>
  <c r="M92" i="40"/>
  <c r="J92" i="40"/>
  <c r="P91" i="40"/>
  <c r="M91" i="40"/>
  <c r="J91" i="40"/>
  <c r="P90" i="40"/>
  <c r="M90" i="40"/>
  <c r="J90" i="40"/>
  <c r="P89" i="40"/>
  <c r="M89" i="40"/>
  <c r="J89" i="40"/>
  <c r="P88" i="40"/>
  <c r="M88" i="40"/>
  <c r="J88" i="40"/>
  <c r="P87" i="40"/>
  <c r="M87" i="40"/>
  <c r="J87" i="40"/>
  <c r="P86" i="40"/>
  <c r="M86" i="40"/>
  <c r="J86" i="40"/>
  <c r="P85" i="40"/>
  <c r="M85" i="40"/>
  <c r="J85" i="40"/>
  <c r="P84" i="40"/>
  <c r="M84" i="40"/>
  <c r="J84" i="40"/>
  <c r="P83" i="40"/>
  <c r="M83" i="40"/>
  <c r="J83" i="40"/>
  <c r="P82" i="40"/>
  <c r="M82" i="40"/>
  <c r="J82" i="40"/>
  <c r="P81" i="40"/>
  <c r="M81" i="40"/>
  <c r="J81" i="40"/>
  <c r="P80" i="40"/>
  <c r="M80" i="40"/>
  <c r="J80" i="40"/>
  <c r="P79" i="40"/>
  <c r="M79" i="40"/>
  <c r="J79" i="40"/>
  <c r="P78" i="40"/>
  <c r="M78" i="40"/>
  <c r="J78" i="40"/>
  <c r="P77" i="40"/>
  <c r="M77" i="40"/>
  <c r="J77" i="40"/>
  <c r="P76" i="40"/>
  <c r="M76" i="40"/>
  <c r="J76" i="40"/>
  <c r="P75" i="40"/>
  <c r="M75" i="40"/>
  <c r="J75" i="40"/>
  <c r="P74" i="40"/>
  <c r="M74" i="40"/>
  <c r="J74" i="40"/>
  <c r="P73" i="40"/>
  <c r="M73" i="40"/>
  <c r="J73" i="40"/>
  <c r="P72" i="40"/>
  <c r="M72" i="40"/>
  <c r="J72" i="40"/>
  <c r="P71" i="40"/>
  <c r="M71" i="40"/>
  <c r="J71" i="40"/>
  <c r="J70" i="40"/>
  <c r="P69" i="40"/>
  <c r="M69" i="40"/>
  <c r="J69" i="40"/>
  <c r="O67" i="40"/>
  <c r="N67" i="40"/>
  <c r="L67" i="40"/>
  <c r="K67" i="40"/>
  <c r="I67" i="40"/>
  <c r="H67" i="40"/>
  <c r="P66" i="40"/>
  <c r="M66" i="40"/>
  <c r="J66" i="40"/>
  <c r="P65" i="40"/>
  <c r="M65" i="40"/>
  <c r="J65" i="40"/>
  <c r="P64" i="40"/>
  <c r="M64" i="40"/>
  <c r="J64" i="40"/>
  <c r="P63" i="40"/>
  <c r="M63" i="40"/>
  <c r="J63" i="40"/>
  <c r="J62" i="40"/>
  <c r="P61" i="40"/>
  <c r="M61" i="40"/>
  <c r="J61" i="40"/>
  <c r="P60" i="40"/>
  <c r="M60" i="40"/>
  <c r="J60" i="40"/>
  <c r="P59" i="40"/>
  <c r="M59" i="40"/>
  <c r="J59" i="40"/>
  <c r="P58" i="40"/>
  <c r="M58" i="40"/>
  <c r="J58" i="40"/>
  <c r="P57" i="40"/>
  <c r="M57" i="40"/>
  <c r="J57" i="40"/>
  <c r="P56" i="40"/>
  <c r="M56" i="40"/>
  <c r="J56" i="40"/>
  <c r="P55" i="40"/>
  <c r="M55" i="40"/>
  <c r="J55" i="40"/>
  <c r="P54" i="40"/>
  <c r="M54" i="40"/>
  <c r="J54" i="40"/>
  <c r="P53" i="40"/>
  <c r="M53" i="40"/>
  <c r="J53" i="40"/>
  <c r="P52" i="40"/>
  <c r="M52" i="40"/>
  <c r="J52" i="40"/>
  <c r="P51" i="40"/>
  <c r="M51" i="40"/>
  <c r="J51" i="40"/>
  <c r="P50" i="40"/>
  <c r="M50" i="40"/>
  <c r="J50" i="40"/>
  <c r="P49" i="40"/>
  <c r="M49" i="40"/>
  <c r="J49" i="40"/>
  <c r="P48" i="40"/>
  <c r="M48" i="40"/>
  <c r="J48" i="40"/>
  <c r="P47" i="40"/>
  <c r="M47" i="40"/>
  <c r="J47" i="40"/>
  <c r="P46" i="40"/>
  <c r="M46" i="40"/>
  <c r="J46" i="40"/>
  <c r="P45" i="40"/>
  <c r="M45" i="40"/>
  <c r="J45" i="40"/>
  <c r="P44" i="40"/>
  <c r="M44" i="40"/>
  <c r="J44" i="40"/>
  <c r="P43" i="40"/>
  <c r="M43" i="40"/>
  <c r="J43" i="40"/>
  <c r="P42" i="40"/>
  <c r="M42" i="40"/>
  <c r="J42" i="40"/>
  <c r="P41" i="40"/>
  <c r="M41" i="40"/>
  <c r="J41" i="40"/>
  <c r="J40" i="40"/>
  <c r="P39" i="40"/>
  <c r="M39" i="40"/>
  <c r="J39" i="40"/>
  <c r="P38" i="40"/>
  <c r="M38" i="40"/>
  <c r="J38" i="40"/>
  <c r="P37" i="40"/>
  <c r="M37" i="40"/>
  <c r="J37" i="40"/>
  <c r="B35" i="40"/>
  <c r="C35" i="40" s="1"/>
  <c r="D35" i="40" s="1"/>
  <c r="E35" i="40" s="1"/>
  <c r="F35" i="40" s="1"/>
  <c r="G35" i="40" s="1"/>
  <c r="N34" i="40"/>
  <c r="K34" i="40"/>
  <c r="P26" i="40"/>
  <c r="J24" i="40"/>
  <c r="O177" i="39"/>
  <c r="N177" i="39"/>
  <c r="L177" i="39"/>
  <c r="K177" i="39"/>
  <c r="I177" i="39"/>
  <c r="H177" i="39"/>
  <c r="P176" i="39"/>
  <c r="M176" i="39"/>
  <c r="J176" i="39"/>
  <c r="P175" i="39"/>
  <c r="M175" i="39"/>
  <c r="J175" i="39"/>
  <c r="P174" i="39"/>
  <c r="M174" i="39"/>
  <c r="J174" i="39"/>
  <c r="O172" i="39"/>
  <c r="N172" i="39"/>
  <c r="L172" i="39"/>
  <c r="K172" i="39"/>
  <c r="I172" i="39"/>
  <c r="H172" i="39"/>
  <c r="P171" i="39"/>
  <c r="M171" i="39"/>
  <c r="J171" i="39"/>
  <c r="P170" i="39"/>
  <c r="M170" i="39"/>
  <c r="J170" i="39"/>
  <c r="P169" i="39"/>
  <c r="M169" i="39"/>
  <c r="J169" i="39"/>
  <c r="P168" i="39"/>
  <c r="M168" i="39"/>
  <c r="J168" i="39"/>
  <c r="O166" i="39"/>
  <c r="N166" i="39"/>
  <c r="L166" i="39"/>
  <c r="K166" i="39"/>
  <c r="I166" i="39"/>
  <c r="H166" i="39"/>
  <c r="P165" i="39"/>
  <c r="M165" i="39"/>
  <c r="J165" i="39"/>
  <c r="P164" i="39"/>
  <c r="M164" i="39"/>
  <c r="J164" i="39"/>
  <c r="P163" i="39"/>
  <c r="M163" i="39"/>
  <c r="J163" i="39"/>
  <c r="P162" i="39"/>
  <c r="M162" i="39"/>
  <c r="J162" i="39"/>
  <c r="O160" i="39"/>
  <c r="N160" i="39"/>
  <c r="L160" i="39"/>
  <c r="K160" i="39"/>
  <c r="I160" i="39"/>
  <c r="H160" i="39"/>
  <c r="P159" i="39"/>
  <c r="P160" i="39" s="1"/>
  <c r="M159" i="39"/>
  <c r="M160" i="39" s="1"/>
  <c r="J159" i="39"/>
  <c r="J160" i="39" s="1"/>
  <c r="O157" i="39"/>
  <c r="N157" i="39"/>
  <c r="L157" i="39"/>
  <c r="K157" i="39"/>
  <c r="I157" i="39"/>
  <c r="H157" i="39"/>
  <c r="P156" i="39"/>
  <c r="M156" i="39"/>
  <c r="J156" i="39"/>
  <c r="P155" i="39"/>
  <c r="M155" i="39"/>
  <c r="J155" i="39"/>
  <c r="P154" i="39"/>
  <c r="M154" i="39"/>
  <c r="J154" i="39"/>
  <c r="P153" i="39"/>
  <c r="M153" i="39"/>
  <c r="J153" i="39"/>
  <c r="O151" i="39"/>
  <c r="N151" i="39"/>
  <c r="L151" i="39"/>
  <c r="K151" i="39"/>
  <c r="I151" i="39"/>
  <c r="H151" i="39"/>
  <c r="P150" i="39"/>
  <c r="P151" i="39" s="1"/>
  <c r="M150" i="39"/>
  <c r="M151" i="39" s="1"/>
  <c r="J150" i="39"/>
  <c r="J151" i="39" s="1"/>
  <c r="O148" i="39"/>
  <c r="N148" i="39"/>
  <c r="L148" i="39"/>
  <c r="K148" i="39"/>
  <c r="I148" i="39"/>
  <c r="H148" i="39"/>
  <c r="P147" i="39"/>
  <c r="M147" i="39"/>
  <c r="J147" i="39"/>
  <c r="P146" i="39"/>
  <c r="M146" i="39"/>
  <c r="J146" i="39"/>
  <c r="J148" i="39" s="1"/>
  <c r="N144" i="39"/>
  <c r="K144" i="39"/>
  <c r="I144" i="39"/>
  <c r="H144" i="39"/>
  <c r="P143" i="39"/>
  <c r="M143" i="39"/>
  <c r="J143" i="39"/>
  <c r="P142" i="39"/>
  <c r="M142" i="39"/>
  <c r="J142" i="39"/>
  <c r="O140" i="39"/>
  <c r="N140" i="39"/>
  <c r="L140" i="39"/>
  <c r="K140" i="39"/>
  <c r="I140" i="39"/>
  <c r="H140" i="39"/>
  <c r="P139" i="39"/>
  <c r="M139" i="39"/>
  <c r="J139" i="39"/>
  <c r="P138" i="39"/>
  <c r="P140" i="39" s="1"/>
  <c r="M138" i="39"/>
  <c r="J138" i="39"/>
  <c r="O135" i="39"/>
  <c r="N135" i="39"/>
  <c r="L135" i="39"/>
  <c r="K135" i="39"/>
  <c r="I135" i="39"/>
  <c r="H135" i="39"/>
  <c r="P134" i="39"/>
  <c r="M134" i="39"/>
  <c r="J134" i="39"/>
  <c r="P133" i="39"/>
  <c r="M133" i="39"/>
  <c r="J133" i="39"/>
  <c r="J132" i="39"/>
  <c r="P131" i="39"/>
  <c r="M131" i="39"/>
  <c r="J131" i="39"/>
  <c r="P130" i="39"/>
  <c r="M130" i="39"/>
  <c r="J130" i="39"/>
  <c r="J129" i="39"/>
  <c r="P128" i="39"/>
  <c r="M128" i="39"/>
  <c r="M135" i="39" s="1"/>
  <c r="J128" i="39"/>
  <c r="O127" i="39"/>
  <c r="N127" i="39"/>
  <c r="L127" i="39"/>
  <c r="L136" i="39" s="1"/>
  <c r="K127" i="39"/>
  <c r="I127" i="39"/>
  <c r="H127" i="39"/>
  <c r="P126" i="39"/>
  <c r="M126" i="39"/>
  <c r="J126" i="39"/>
  <c r="P125" i="39"/>
  <c r="M125" i="39"/>
  <c r="J125" i="39"/>
  <c r="J124" i="39"/>
  <c r="P123" i="39"/>
  <c r="M123" i="39"/>
  <c r="M127" i="39" s="1"/>
  <c r="M136" i="39" s="1"/>
  <c r="J123" i="39"/>
  <c r="N120" i="39"/>
  <c r="K120" i="39"/>
  <c r="H120" i="39"/>
  <c r="N115" i="39"/>
  <c r="K115" i="39"/>
  <c r="H115" i="39"/>
  <c r="N110" i="39"/>
  <c r="N116" i="39" s="1"/>
  <c r="K110" i="39"/>
  <c r="H110" i="39"/>
  <c r="O104" i="39"/>
  <c r="N104" i="39"/>
  <c r="L104" i="39"/>
  <c r="K104" i="39"/>
  <c r="I104" i="39"/>
  <c r="H104" i="39"/>
  <c r="P103" i="39"/>
  <c r="P104" i="39" s="1"/>
  <c r="M103" i="39"/>
  <c r="M104" i="39" s="1"/>
  <c r="J103" i="39"/>
  <c r="J104" i="39" s="1"/>
  <c r="O101" i="39"/>
  <c r="N101" i="39"/>
  <c r="L101" i="39"/>
  <c r="K101" i="39"/>
  <c r="I101" i="39"/>
  <c r="H101" i="39"/>
  <c r="P100" i="39"/>
  <c r="M100" i="39"/>
  <c r="J100" i="39"/>
  <c r="P99" i="39"/>
  <c r="M99" i="39"/>
  <c r="J99" i="39"/>
  <c r="P98" i="39"/>
  <c r="M98" i="39"/>
  <c r="J98" i="39"/>
  <c r="P97" i="39"/>
  <c r="M97" i="39"/>
  <c r="J97" i="39"/>
  <c r="P96" i="39"/>
  <c r="M96" i="39"/>
  <c r="J96" i="39"/>
  <c r="P95" i="39"/>
  <c r="M95" i="39"/>
  <c r="J95" i="39"/>
  <c r="P94" i="39"/>
  <c r="M94" i="39"/>
  <c r="J94" i="39"/>
  <c r="P93" i="39"/>
  <c r="M93" i="39"/>
  <c r="J93" i="39"/>
  <c r="P92" i="39"/>
  <c r="M92" i="39"/>
  <c r="J92" i="39"/>
  <c r="P91" i="39"/>
  <c r="M91" i="39"/>
  <c r="J91" i="39"/>
  <c r="P90" i="39"/>
  <c r="M90" i="39"/>
  <c r="J90" i="39"/>
  <c r="P89" i="39"/>
  <c r="M89" i="39"/>
  <c r="J89" i="39"/>
  <c r="P88" i="39"/>
  <c r="M88" i="39"/>
  <c r="J88" i="39"/>
  <c r="P87" i="39"/>
  <c r="M87" i="39"/>
  <c r="J87" i="39"/>
  <c r="P86" i="39"/>
  <c r="M86" i="39"/>
  <c r="J86" i="39"/>
  <c r="P85" i="39"/>
  <c r="M85" i="39"/>
  <c r="J85" i="39"/>
  <c r="P84" i="39"/>
  <c r="M84" i="39"/>
  <c r="J84" i="39"/>
  <c r="P83" i="39"/>
  <c r="M83" i="39"/>
  <c r="J83" i="39"/>
  <c r="P82" i="39"/>
  <c r="M82" i="39"/>
  <c r="J82" i="39"/>
  <c r="P81" i="39"/>
  <c r="M81" i="39"/>
  <c r="J81" i="39"/>
  <c r="P80" i="39"/>
  <c r="M80" i="39"/>
  <c r="J80" i="39"/>
  <c r="P79" i="39"/>
  <c r="M79" i="39"/>
  <c r="J79" i="39"/>
  <c r="P78" i="39"/>
  <c r="M78" i="39"/>
  <c r="J78" i="39"/>
  <c r="P77" i="39"/>
  <c r="M77" i="39"/>
  <c r="J77" i="39"/>
  <c r="P76" i="39"/>
  <c r="M76" i="39"/>
  <c r="J76" i="39"/>
  <c r="P75" i="39"/>
  <c r="M75" i="39"/>
  <c r="J75" i="39"/>
  <c r="P74" i="39"/>
  <c r="M74" i="39"/>
  <c r="J74" i="39"/>
  <c r="P73" i="39"/>
  <c r="M73" i="39"/>
  <c r="J73" i="39"/>
  <c r="P72" i="39"/>
  <c r="M72" i="39"/>
  <c r="J72" i="39"/>
  <c r="P71" i="39"/>
  <c r="M71" i="39"/>
  <c r="J71" i="39"/>
  <c r="J70" i="39"/>
  <c r="P69" i="39"/>
  <c r="M69" i="39"/>
  <c r="J69" i="39"/>
  <c r="O67" i="39"/>
  <c r="N67" i="39"/>
  <c r="L67" i="39"/>
  <c r="K67" i="39"/>
  <c r="I67" i="39"/>
  <c r="H67" i="39"/>
  <c r="P66" i="39"/>
  <c r="M66" i="39"/>
  <c r="J66" i="39"/>
  <c r="P65" i="39"/>
  <c r="M65" i="39"/>
  <c r="J65" i="39"/>
  <c r="P64" i="39"/>
  <c r="M64" i="39"/>
  <c r="J64" i="39"/>
  <c r="P63" i="39"/>
  <c r="M63" i="39"/>
  <c r="J63" i="39"/>
  <c r="J62" i="39"/>
  <c r="P61" i="39"/>
  <c r="M61" i="39"/>
  <c r="J61" i="39"/>
  <c r="P60" i="39"/>
  <c r="M60" i="39"/>
  <c r="J60" i="39"/>
  <c r="P59" i="39"/>
  <c r="M59" i="39"/>
  <c r="J59" i="39"/>
  <c r="P58" i="39"/>
  <c r="M58" i="39"/>
  <c r="J58" i="39"/>
  <c r="P57" i="39"/>
  <c r="M57" i="39"/>
  <c r="J57" i="39"/>
  <c r="P56" i="39"/>
  <c r="M56" i="39"/>
  <c r="J56" i="39"/>
  <c r="P55" i="39"/>
  <c r="M55" i="39"/>
  <c r="J55" i="39"/>
  <c r="P54" i="39"/>
  <c r="M54" i="39"/>
  <c r="J54" i="39"/>
  <c r="P53" i="39"/>
  <c r="M53" i="39"/>
  <c r="J53" i="39"/>
  <c r="P52" i="39"/>
  <c r="M52" i="39"/>
  <c r="J52" i="39"/>
  <c r="P51" i="39"/>
  <c r="M51" i="39"/>
  <c r="J51" i="39"/>
  <c r="P50" i="39"/>
  <c r="M50" i="39"/>
  <c r="J50" i="39"/>
  <c r="P49" i="39"/>
  <c r="M49" i="39"/>
  <c r="J49" i="39"/>
  <c r="P48" i="39"/>
  <c r="M48" i="39"/>
  <c r="J48" i="39"/>
  <c r="P47" i="39"/>
  <c r="M47" i="39"/>
  <c r="J47" i="39"/>
  <c r="P46" i="39"/>
  <c r="M46" i="39"/>
  <c r="J46" i="39"/>
  <c r="P45" i="39"/>
  <c r="M45" i="39"/>
  <c r="J45" i="39"/>
  <c r="P44" i="39"/>
  <c r="M44" i="39"/>
  <c r="J44" i="39"/>
  <c r="P43" i="39"/>
  <c r="M43" i="39"/>
  <c r="J43" i="39"/>
  <c r="P42" i="39"/>
  <c r="M42" i="39"/>
  <c r="J42" i="39"/>
  <c r="P41" i="39"/>
  <c r="M41" i="39"/>
  <c r="J41" i="39"/>
  <c r="J40" i="39"/>
  <c r="P39" i="39"/>
  <c r="M39" i="39"/>
  <c r="J39" i="39"/>
  <c r="P38" i="39"/>
  <c r="M38" i="39"/>
  <c r="J38" i="39"/>
  <c r="P37" i="39"/>
  <c r="M37" i="39"/>
  <c r="J37" i="39"/>
  <c r="B35" i="39"/>
  <c r="C35" i="39" s="1"/>
  <c r="D35" i="39" s="1"/>
  <c r="E35" i="39" s="1"/>
  <c r="F35" i="39" s="1"/>
  <c r="G35" i="39" s="1"/>
  <c r="N34" i="39"/>
  <c r="K34" i="39"/>
  <c r="P26" i="39"/>
  <c r="J24" i="39"/>
  <c r="O177" i="38"/>
  <c r="N177" i="38"/>
  <c r="L177" i="38"/>
  <c r="K177" i="38"/>
  <c r="I177" i="38"/>
  <c r="H177" i="38"/>
  <c r="P176" i="38"/>
  <c r="M176" i="38"/>
  <c r="J176" i="38"/>
  <c r="P175" i="38"/>
  <c r="M175" i="38"/>
  <c r="J175" i="38"/>
  <c r="P174" i="38"/>
  <c r="M174" i="38"/>
  <c r="J174" i="38"/>
  <c r="O172" i="38"/>
  <c r="N172" i="38"/>
  <c r="L172" i="38"/>
  <c r="K172" i="38"/>
  <c r="I172" i="38"/>
  <c r="H172" i="38"/>
  <c r="P171" i="38"/>
  <c r="M171" i="38"/>
  <c r="J171" i="38"/>
  <c r="P170" i="38"/>
  <c r="M170" i="38"/>
  <c r="J170" i="38"/>
  <c r="P169" i="38"/>
  <c r="M169" i="38"/>
  <c r="J169" i="38"/>
  <c r="P168" i="38"/>
  <c r="M168" i="38"/>
  <c r="J168" i="38"/>
  <c r="O166" i="38"/>
  <c r="N166" i="38"/>
  <c r="L166" i="38"/>
  <c r="K166" i="38"/>
  <c r="I166" i="38"/>
  <c r="H166" i="38"/>
  <c r="P165" i="38"/>
  <c r="M165" i="38"/>
  <c r="J165" i="38"/>
  <c r="P164" i="38"/>
  <c r="M164" i="38"/>
  <c r="J164" i="38"/>
  <c r="P163" i="38"/>
  <c r="M163" i="38"/>
  <c r="J163" i="38"/>
  <c r="P162" i="38"/>
  <c r="M162" i="38"/>
  <c r="J162" i="38"/>
  <c r="O160" i="38"/>
  <c r="N160" i="38"/>
  <c r="L160" i="38"/>
  <c r="K160" i="38"/>
  <c r="I160" i="38"/>
  <c r="H160" i="38"/>
  <c r="P159" i="38"/>
  <c r="P160" i="38" s="1"/>
  <c r="M159" i="38"/>
  <c r="M160" i="38" s="1"/>
  <c r="J159" i="38"/>
  <c r="J160" i="38" s="1"/>
  <c r="O157" i="38"/>
  <c r="N157" i="38"/>
  <c r="L157" i="38"/>
  <c r="K157" i="38"/>
  <c r="I157" i="38"/>
  <c r="H157" i="38"/>
  <c r="P156" i="38"/>
  <c r="M156" i="38"/>
  <c r="J156" i="38"/>
  <c r="P155" i="38"/>
  <c r="M155" i="38"/>
  <c r="J155" i="38"/>
  <c r="P154" i="38"/>
  <c r="M154" i="38"/>
  <c r="J154" i="38"/>
  <c r="P153" i="38"/>
  <c r="M153" i="38"/>
  <c r="J153" i="38"/>
  <c r="O151" i="38"/>
  <c r="N151" i="38"/>
  <c r="L151" i="38"/>
  <c r="K151" i="38"/>
  <c r="I151" i="38"/>
  <c r="H151" i="38"/>
  <c r="P150" i="38"/>
  <c r="P151" i="38" s="1"/>
  <c r="M150" i="38"/>
  <c r="M151" i="38" s="1"/>
  <c r="J150" i="38"/>
  <c r="J151" i="38" s="1"/>
  <c r="O148" i="38"/>
  <c r="N148" i="38"/>
  <c r="L148" i="38"/>
  <c r="K148" i="38"/>
  <c r="I148" i="38"/>
  <c r="H148" i="38"/>
  <c r="P147" i="38"/>
  <c r="M147" i="38"/>
  <c r="J147" i="38"/>
  <c r="P146" i="38"/>
  <c r="M146" i="38"/>
  <c r="J146" i="38"/>
  <c r="N144" i="38"/>
  <c r="K144" i="38"/>
  <c r="I144" i="38"/>
  <c r="H144" i="38"/>
  <c r="P143" i="38"/>
  <c r="M143" i="38"/>
  <c r="J143" i="38"/>
  <c r="P142" i="38"/>
  <c r="M142" i="38"/>
  <c r="J142" i="38"/>
  <c r="O140" i="38"/>
  <c r="N140" i="38"/>
  <c r="L140" i="38"/>
  <c r="K140" i="38"/>
  <c r="I140" i="38"/>
  <c r="H140" i="38"/>
  <c r="P139" i="38"/>
  <c r="M139" i="38"/>
  <c r="J139" i="38"/>
  <c r="P138" i="38"/>
  <c r="M138" i="38"/>
  <c r="M140" i="38" s="1"/>
  <c r="J138" i="38"/>
  <c r="O135" i="38"/>
  <c r="N135" i="38"/>
  <c r="L135" i="38"/>
  <c r="K135" i="38"/>
  <c r="I135" i="38"/>
  <c r="H135" i="38"/>
  <c r="P134" i="38"/>
  <c r="M134" i="38"/>
  <c r="J134" i="38"/>
  <c r="P133" i="38"/>
  <c r="M133" i="38"/>
  <c r="J133" i="38"/>
  <c r="J132" i="38"/>
  <c r="P131" i="38"/>
  <c r="M131" i="38"/>
  <c r="J131" i="38"/>
  <c r="P130" i="38"/>
  <c r="M130" i="38"/>
  <c r="J130" i="38"/>
  <c r="J129" i="38"/>
  <c r="P128" i="38"/>
  <c r="M128" i="38"/>
  <c r="J128" i="38"/>
  <c r="O127" i="38"/>
  <c r="N127" i="38"/>
  <c r="L127" i="38"/>
  <c r="K127" i="38"/>
  <c r="K136" i="38" s="1"/>
  <c r="I127" i="38"/>
  <c r="H127" i="38"/>
  <c r="P126" i="38"/>
  <c r="M126" i="38"/>
  <c r="J126" i="38"/>
  <c r="P125" i="38"/>
  <c r="M125" i="38"/>
  <c r="J125" i="38"/>
  <c r="J124" i="38"/>
  <c r="P123" i="38"/>
  <c r="M123" i="38"/>
  <c r="J123" i="38"/>
  <c r="N120" i="38"/>
  <c r="K120" i="38"/>
  <c r="H120" i="38"/>
  <c r="N115" i="38"/>
  <c r="K115" i="38"/>
  <c r="H115" i="38"/>
  <c r="N110" i="38"/>
  <c r="K110" i="38"/>
  <c r="H110" i="38"/>
  <c r="O104" i="38"/>
  <c r="N104" i="38"/>
  <c r="L104" i="38"/>
  <c r="K104" i="38"/>
  <c r="I104" i="38"/>
  <c r="H104" i="38"/>
  <c r="P103" i="38"/>
  <c r="P104" i="38" s="1"/>
  <c r="M103" i="38"/>
  <c r="M104" i="38" s="1"/>
  <c r="J103" i="38"/>
  <c r="J104" i="38" s="1"/>
  <c r="O101" i="38"/>
  <c r="N101" i="38"/>
  <c r="L101" i="38"/>
  <c r="K101" i="38"/>
  <c r="I101" i="38"/>
  <c r="H101" i="38"/>
  <c r="P100" i="38"/>
  <c r="M100" i="38"/>
  <c r="J100" i="38"/>
  <c r="P99" i="38"/>
  <c r="M99" i="38"/>
  <c r="J99" i="38"/>
  <c r="P98" i="38"/>
  <c r="M98" i="38"/>
  <c r="J98" i="38"/>
  <c r="P97" i="38"/>
  <c r="M97" i="38"/>
  <c r="J97" i="38"/>
  <c r="P96" i="38"/>
  <c r="M96" i="38"/>
  <c r="J96" i="38"/>
  <c r="P95" i="38"/>
  <c r="M95" i="38"/>
  <c r="J95" i="38"/>
  <c r="P94" i="38"/>
  <c r="M94" i="38"/>
  <c r="J94" i="38"/>
  <c r="P93" i="38"/>
  <c r="M93" i="38"/>
  <c r="J93" i="38"/>
  <c r="P92" i="38"/>
  <c r="M92" i="38"/>
  <c r="J92" i="38"/>
  <c r="P91" i="38"/>
  <c r="M91" i="38"/>
  <c r="J91" i="38"/>
  <c r="P90" i="38"/>
  <c r="M90" i="38"/>
  <c r="J90" i="38"/>
  <c r="P89" i="38"/>
  <c r="M89" i="38"/>
  <c r="J89" i="38"/>
  <c r="P88" i="38"/>
  <c r="M88" i="38"/>
  <c r="J88" i="38"/>
  <c r="P87" i="38"/>
  <c r="M87" i="38"/>
  <c r="J87" i="38"/>
  <c r="P86" i="38"/>
  <c r="M86" i="38"/>
  <c r="J86" i="38"/>
  <c r="P85" i="38"/>
  <c r="M85" i="38"/>
  <c r="J85" i="38"/>
  <c r="P84" i="38"/>
  <c r="M84" i="38"/>
  <c r="J84" i="38"/>
  <c r="P83" i="38"/>
  <c r="M83" i="38"/>
  <c r="J83" i="38"/>
  <c r="P82" i="38"/>
  <c r="M82" i="38"/>
  <c r="J82" i="38"/>
  <c r="P81" i="38"/>
  <c r="M81" i="38"/>
  <c r="J81" i="38"/>
  <c r="P80" i="38"/>
  <c r="M80" i="38"/>
  <c r="J80" i="38"/>
  <c r="P79" i="38"/>
  <c r="M79" i="38"/>
  <c r="J79" i="38"/>
  <c r="P78" i="38"/>
  <c r="M78" i="38"/>
  <c r="J78" i="38"/>
  <c r="P77" i="38"/>
  <c r="M77" i="38"/>
  <c r="J77" i="38"/>
  <c r="P76" i="38"/>
  <c r="M76" i="38"/>
  <c r="J76" i="38"/>
  <c r="P75" i="38"/>
  <c r="M75" i="38"/>
  <c r="J75" i="38"/>
  <c r="P74" i="38"/>
  <c r="M74" i="38"/>
  <c r="J74" i="38"/>
  <c r="P73" i="38"/>
  <c r="M73" i="38"/>
  <c r="J73" i="38"/>
  <c r="P72" i="38"/>
  <c r="M72" i="38"/>
  <c r="J72" i="38"/>
  <c r="P71" i="38"/>
  <c r="M71" i="38"/>
  <c r="J71" i="38"/>
  <c r="J70" i="38"/>
  <c r="P69" i="38"/>
  <c r="M69" i="38"/>
  <c r="J69" i="38"/>
  <c r="O67" i="38"/>
  <c r="N67" i="38"/>
  <c r="L67" i="38"/>
  <c r="K67" i="38"/>
  <c r="I67" i="38"/>
  <c r="H67" i="38"/>
  <c r="P66" i="38"/>
  <c r="M66" i="38"/>
  <c r="J66" i="38"/>
  <c r="P65" i="38"/>
  <c r="M65" i="38"/>
  <c r="J65" i="38"/>
  <c r="P64" i="38"/>
  <c r="M64" i="38"/>
  <c r="J64" i="38"/>
  <c r="P63" i="38"/>
  <c r="M63" i="38"/>
  <c r="J63" i="38"/>
  <c r="J62" i="38"/>
  <c r="P61" i="38"/>
  <c r="M61" i="38"/>
  <c r="J61" i="38"/>
  <c r="P60" i="38"/>
  <c r="M60" i="38"/>
  <c r="J60" i="38"/>
  <c r="P59" i="38"/>
  <c r="M59" i="38"/>
  <c r="J59" i="38"/>
  <c r="P58" i="38"/>
  <c r="M58" i="38"/>
  <c r="J58" i="38"/>
  <c r="P57" i="38"/>
  <c r="M57" i="38"/>
  <c r="J57" i="38"/>
  <c r="P56" i="38"/>
  <c r="M56" i="38"/>
  <c r="J56" i="38"/>
  <c r="P55" i="38"/>
  <c r="M55" i="38"/>
  <c r="J55" i="38"/>
  <c r="P54" i="38"/>
  <c r="M54" i="38"/>
  <c r="J54" i="38"/>
  <c r="P53" i="38"/>
  <c r="M53" i="38"/>
  <c r="J53" i="38"/>
  <c r="P52" i="38"/>
  <c r="M52" i="38"/>
  <c r="J52" i="38"/>
  <c r="P51" i="38"/>
  <c r="M51" i="38"/>
  <c r="J51" i="38"/>
  <c r="P50" i="38"/>
  <c r="M50" i="38"/>
  <c r="J50" i="38"/>
  <c r="P49" i="38"/>
  <c r="M49" i="38"/>
  <c r="J49" i="38"/>
  <c r="P48" i="38"/>
  <c r="M48" i="38"/>
  <c r="J48" i="38"/>
  <c r="P47" i="38"/>
  <c r="M47" i="38"/>
  <c r="J47" i="38"/>
  <c r="P46" i="38"/>
  <c r="M46" i="38"/>
  <c r="J46" i="38"/>
  <c r="P45" i="38"/>
  <c r="M45" i="38"/>
  <c r="J45" i="38"/>
  <c r="P44" i="38"/>
  <c r="M44" i="38"/>
  <c r="J44" i="38"/>
  <c r="P43" i="38"/>
  <c r="M43" i="38"/>
  <c r="J43" i="38"/>
  <c r="P42" i="38"/>
  <c r="M42" i="38"/>
  <c r="J42" i="38"/>
  <c r="P41" i="38"/>
  <c r="M41" i="38"/>
  <c r="J41" i="38"/>
  <c r="J40" i="38"/>
  <c r="P39" i="38"/>
  <c r="M39" i="38"/>
  <c r="J39" i="38"/>
  <c r="P38" i="38"/>
  <c r="M38" i="38"/>
  <c r="J38" i="38"/>
  <c r="P37" i="38"/>
  <c r="M37" i="38"/>
  <c r="J37" i="38"/>
  <c r="B35" i="38"/>
  <c r="C35" i="38" s="1"/>
  <c r="D35" i="38" s="1"/>
  <c r="E35" i="38" s="1"/>
  <c r="F35" i="38" s="1"/>
  <c r="G35" i="38" s="1"/>
  <c r="N34" i="38"/>
  <c r="K34" i="38"/>
  <c r="P26" i="38"/>
  <c r="J24" i="38"/>
  <c r="O177" i="37"/>
  <c r="N177" i="37"/>
  <c r="L177" i="37"/>
  <c r="K177" i="37"/>
  <c r="I177" i="37"/>
  <c r="H177" i="37"/>
  <c r="P176" i="37"/>
  <c r="M176" i="37"/>
  <c r="J176" i="37"/>
  <c r="P175" i="37"/>
  <c r="M175" i="37"/>
  <c r="J175" i="37"/>
  <c r="P174" i="37"/>
  <c r="M174" i="37"/>
  <c r="J174" i="37"/>
  <c r="O172" i="37"/>
  <c r="N172" i="37"/>
  <c r="L172" i="37"/>
  <c r="K172" i="37"/>
  <c r="I172" i="37"/>
  <c r="H172" i="37"/>
  <c r="P171" i="37"/>
  <c r="M171" i="37"/>
  <c r="J171" i="37"/>
  <c r="P170" i="37"/>
  <c r="M170" i="37"/>
  <c r="J170" i="37"/>
  <c r="P169" i="37"/>
  <c r="M169" i="37"/>
  <c r="J169" i="37"/>
  <c r="P168" i="37"/>
  <c r="M168" i="37"/>
  <c r="J168" i="37"/>
  <c r="O166" i="37"/>
  <c r="N166" i="37"/>
  <c r="L166" i="37"/>
  <c r="K166" i="37"/>
  <c r="I166" i="37"/>
  <c r="H166" i="37"/>
  <c r="P165" i="37"/>
  <c r="M165" i="37"/>
  <c r="J165" i="37"/>
  <c r="P164" i="37"/>
  <c r="M164" i="37"/>
  <c r="J164" i="37"/>
  <c r="P163" i="37"/>
  <c r="M163" i="37"/>
  <c r="J163" i="37"/>
  <c r="P162" i="37"/>
  <c r="M162" i="37"/>
  <c r="J162" i="37"/>
  <c r="O160" i="37"/>
  <c r="N160" i="37"/>
  <c r="L160" i="37"/>
  <c r="K160" i="37"/>
  <c r="I160" i="37"/>
  <c r="H160" i="37"/>
  <c r="P159" i="37"/>
  <c r="P160" i="37" s="1"/>
  <c r="M159" i="37"/>
  <c r="M160" i="37" s="1"/>
  <c r="J159" i="37"/>
  <c r="J160" i="37" s="1"/>
  <c r="O157" i="37"/>
  <c r="N157" i="37"/>
  <c r="L157" i="37"/>
  <c r="K157" i="37"/>
  <c r="I157" i="37"/>
  <c r="H157" i="37"/>
  <c r="P156" i="37"/>
  <c r="M156" i="37"/>
  <c r="J156" i="37"/>
  <c r="P155" i="37"/>
  <c r="M155" i="37"/>
  <c r="J155" i="37"/>
  <c r="P154" i="37"/>
  <c r="M154" i="37"/>
  <c r="J154" i="37"/>
  <c r="P153" i="37"/>
  <c r="M153" i="37"/>
  <c r="J153" i="37"/>
  <c r="O151" i="37"/>
  <c r="N151" i="37"/>
  <c r="L151" i="37"/>
  <c r="K151" i="37"/>
  <c r="I151" i="37"/>
  <c r="H151" i="37"/>
  <c r="P150" i="37"/>
  <c r="P151" i="37" s="1"/>
  <c r="M150" i="37"/>
  <c r="M151" i="37" s="1"/>
  <c r="J150" i="37"/>
  <c r="J151" i="37" s="1"/>
  <c r="O148" i="37"/>
  <c r="N148" i="37"/>
  <c r="L148" i="37"/>
  <c r="K148" i="37"/>
  <c r="I148" i="37"/>
  <c r="H148" i="37"/>
  <c r="P147" i="37"/>
  <c r="M147" i="37"/>
  <c r="J147" i="37"/>
  <c r="P146" i="37"/>
  <c r="P148" i="37" s="1"/>
  <c r="M146" i="37"/>
  <c r="J146" i="37"/>
  <c r="N144" i="37"/>
  <c r="K144" i="37"/>
  <c r="I144" i="37"/>
  <c r="H144" i="37"/>
  <c r="J144" i="37" s="1"/>
  <c r="P143" i="37"/>
  <c r="M143" i="37"/>
  <c r="J143" i="37"/>
  <c r="P142" i="37"/>
  <c r="M142" i="37"/>
  <c r="J142" i="37"/>
  <c r="O140" i="37"/>
  <c r="N140" i="37"/>
  <c r="L140" i="37"/>
  <c r="K140" i="37"/>
  <c r="I140" i="37"/>
  <c r="H140" i="37"/>
  <c r="P139" i="37"/>
  <c r="M139" i="37"/>
  <c r="J139" i="37"/>
  <c r="P138" i="37"/>
  <c r="M138" i="37"/>
  <c r="J138" i="37"/>
  <c r="J140" i="37" s="1"/>
  <c r="O135" i="37"/>
  <c r="N135" i="37"/>
  <c r="L135" i="37"/>
  <c r="K135" i="37"/>
  <c r="I135" i="37"/>
  <c r="H135" i="37"/>
  <c r="P134" i="37"/>
  <c r="M134" i="37"/>
  <c r="J134" i="37"/>
  <c r="P133" i="37"/>
  <c r="M133" i="37"/>
  <c r="J133" i="37"/>
  <c r="J132" i="37"/>
  <c r="P131" i="37"/>
  <c r="M131" i="37"/>
  <c r="J131" i="37"/>
  <c r="P130" i="37"/>
  <c r="M130" i="37"/>
  <c r="J130" i="37"/>
  <c r="J129" i="37"/>
  <c r="P128" i="37"/>
  <c r="M128" i="37"/>
  <c r="J128" i="37"/>
  <c r="O127" i="37"/>
  <c r="O136" i="37" s="1"/>
  <c r="N127" i="37"/>
  <c r="L127" i="37"/>
  <c r="K127" i="37"/>
  <c r="I127" i="37"/>
  <c r="I136" i="37" s="1"/>
  <c r="H127" i="37"/>
  <c r="P126" i="37"/>
  <c r="M126" i="37"/>
  <c r="J126" i="37"/>
  <c r="P125" i="37"/>
  <c r="M125" i="37"/>
  <c r="J125" i="37"/>
  <c r="J124" i="37"/>
  <c r="P123" i="37"/>
  <c r="M123" i="37"/>
  <c r="J123" i="37"/>
  <c r="N120" i="37"/>
  <c r="K120" i="37"/>
  <c r="H120" i="37"/>
  <c r="N115" i="37"/>
  <c r="K115" i="37"/>
  <c r="H115" i="37"/>
  <c r="N110" i="37"/>
  <c r="K110" i="37"/>
  <c r="H110" i="37"/>
  <c r="H116" i="37" s="1"/>
  <c r="O104" i="37"/>
  <c r="N104" i="37"/>
  <c r="L104" i="37"/>
  <c r="K104" i="37"/>
  <c r="I104" i="37"/>
  <c r="H104" i="37"/>
  <c r="P103" i="37"/>
  <c r="P104" i="37" s="1"/>
  <c r="M103" i="37"/>
  <c r="M104" i="37" s="1"/>
  <c r="J103" i="37"/>
  <c r="J104" i="37" s="1"/>
  <c r="O101" i="37"/>
  <c r="N101" i="37"/>
  <c r="L101" i="37"/>
  <c r="K101" i="37"/>
  <c r="I101" i="37"/>
  <c r="H101" i="37"/>
  <c r="P100" i="37"/>
  <c r="M100" i="37"/>
  <c r="J100" i="37"/>
  <c r="P99" i="37"/>
  <c r="M99" i="37"/>
  <c r="J99" i="37"/>
  <c r="P98" i="37"/>
  <c r="M98" i="37"/>
  <c r="J98" i="37"/>
  <c r="P97" i="37"/>
  <c r="M97" i="37"/>
  <c r="J97" i="37"/>
  <c r="P96" i="37"/>
  <c r="M96" i="37"/>
  <c r="J96" i="37"/>
  <c r="P95" i="37"/>
  <c r="M95" i="37"/>
  <c r="J95" i="37"/>
  <c r="P94" i="37"/>
  <c r="M94" i="37"/>
  <c r="J94" i="37"/>
  <c r="P93" i="37"/>
  <c r="M93" i="37"/>
  <c r="J93" i="37"/>
  <c r="P92" i="37"/>
  <c r="M92" i="37"/>
  <c r="J92" i="37"/>
  <c r="P91" i="37"/>
  <c r="M91" i="37"/>
  <c r="J91" i="37"/>
  <c r="P90" i="37"/>
  <c r="M90" i="37"/>
  <c r="J90" i="37"/>
  <c r="P89" i="37"/>
  <c r="M89" i="37"/>
  <c r="J89" i="37"/>
  <c r="P88" i="37"/>
  <c r="M88" i="37"/>
  <c r="J88" i="37"/>
  <c r="P87" i="37"/>
  <c r="M87" i="37"/>
  <c r="J87" i="37"/>
  <c r="P86" i="37"/>
  <c r="M86" i="37"/>
  <c r="J86" i="37"/>
  <c r="P85" i="37"/>
  <c r="M85" i="37"/>
  <c r="J85" i="37"/>
  <c r="P84" i="37"/>
  <c r="M84" i="37"/>
  <c r="J84" i="37"/>
  <c r="P83" i="37"/>
  <c r="M83" i="37"/>
  <c r="J83" i="37"/>
  <c r="P82" i="37"/>
  <c r="M82" i="37"/>
  <c r="J82" i="37"/>
  <c r="P81" i="37"/>
  <c r="M81" i="37"/>
  <c r="J81" i="37"/>
  <c r="P80" i="37"/>
  <c r="M80" i="37"/>
  <c r="J80" i="37"/>
  <c r="P79" i="37"/>
  <c r="M79" i="37"/>
  <c r="J79" i="37"/>
  <c r="P78" i="37"/>
  <c r="M78" i="37"/>
  <c r="J78" i="37"/>
  <c r="P77" i="37"/>
  <c r="M77" i="37"/>
  <c r="J77" i="37"/>
  <c r="P76" i="37"/>
  <c r="M76" i="37"/>
  <c r="J76" i="37"/>
  <c r="P75" i="37"/>
  <c r="M75" i="37"/>
  <c r="J75" i="37"/>
  <c r="P74" i="37"/>
  <c r="M74" i="37"/>
  <c r="J74" i="37"/>
  <c r="P73" i="37"/>
  <c r="M73" i="37"/>
  <c r="J73" i="37"/>
  <c r="P72" i="37"/>
  <c r="M72" i="37"/>
  <c r="J72" i="37"/>
  <c r="P71" i="37"/>
  <c r="M71" i="37"/>
  <c r="J71" i="37"/>
  <c r="J70" i="37"/>
  <c r="P69" i="37"/>
  <c r="M69" i="37"/>
  <c r="J69" i="37"/>
  <c r="O67" i="37"/>
  <c r="N67" i="37"/>
  <c r="L67" i="37"/>
  <c r="K67" i="37"/>
  <c r="I67" i="37"/>
  <c r="H67" i="37"/>
  <c r="P66" i="37"/>
  <c r="M66" i="37"/>
  <c r="J66" i="37"/>
  <c r="P65" i="37"/>
  <c r="M65" i="37"/>
  <c r="J65" i="37"/>
  <c r="P64" i="37"/>
  <c r="M64" i="37"/>
  <c r="J64" i="37"/>
  <c r="P63" i="37"/>
  <c r="M63" i="37"/>
  <c r="J63" i="37"/>
  <c r="J62" i="37"/>
  <c r="P61" i="37"/>
  <c r="M61" i="37"/>
  <c r="J61" i="37"/>
  <c r="P60" i="37"/>
  <c r="M60" i="37"/>
  <c r="J60" i="37"/>
  <c r="P59" i="37"/>
  <c r="M59" i="37"/>
  <c r="J59" i="37"/>
  <c r="P58" i="37"/>
  <c r="M58" i="37"/>
  <c r="J58" i="37"/>
  <c r="P57" i="37"/>
  <c r="M57" i="37"/>
  <c r="J57" i="37"/>
  <c r="P56" i="37"/>
  <c r="M56" i="37"/>
  <c r="J56" i="37"/>
  <c r="P55" i="37"/>
  <c r="M55" i="37"/>
  <c r="J55" i="37"/>
  <c r="P54" i="37"/>
  <c r="M54" i="37"/>
  <c r="J54" i="37"/>
  <c r="P53" i="37"/>
  <c r="M53" i="37"/>
  <c r="J53" i="37"/>
  <c r="P52" i="37"/>
  <c r="M52" i="37"/>
  <c r="J52" i="37"/>
  <c r="P51" i="37"/>
  <c r="M51" i="37"/>
  <c r="J51" i="37"/>
  <c r="P50" i="37"/>
  <c r="M50" i="37"/>
  <c r="J50" i="37"/>
  <c r="P49" i="37"/>
  <c r="M49" i="37"/>
  <c r="J49" i="37"/>
  <c r="P48" i="37"/>
  <c r="M48" i="37"/>
  <c r="J48" i="37"/>
  <c r="P47" i="37"/>
  <c r="M47" i="37"/>
  <c r="J47" i="37"/>
  <c r="P46" i="37"/>
  <c r="M46" i="37"/>
  <c r="J46" i="37"/>
  <c r="P45" i="37"/>
  <c r="M45" i="37"/>
  <c r="J45" i="37"/>
  <c r="P44" i="37"/>
  <c r="M44" i="37"/>
  <c r="J44" i="37"/>
  <c r="P43" i="37"/>
  <c r="M43" i="37"/>
  <c r="J43" i="37"/>
  <c r="P42" i="37"/>
  <c r="M42" i="37"/>
  <c r="J42" i="37"/>
  <c r="P41" i="37"/>
  <c r="M41" i="37"/>
  <c r="J41" i="37"/>
  <c r="J40" i="37"/>
  <c r="P39" i="37"/>
  <c r="M39" i="37"/>
  <c r="J39" i="37"/>
  <c r="P38" i="37"/>
  <c r="M38" i="37"/>
  <c r="J38" i="37"/>
  <c r="P37" i="37"/>
  <c r="M37" i="37"/>
  <c r="J37" i="37"/>
  <c r="B35" i="37"/>
  <c r="C35" i="37" s="1"/>
  <c r="D35" i="37" s="1"/>
  <c r="E35" i="37" s="1"/>
  <c r="F35" i="37" s="1"/>
  <c r="G35" i="37" s="1"/>
  <c r="N34" i="37"/>
  <c r="K34" i="37"/>
  <c r="P26" i="37"/>
  <c r="J24" i="37"/>
  <c r="P156" i="36"/>
  <c r="M156" i="36"/>
  <c r="P153" i="36"/>
  <c r="M153" i="36"/>
  <c r="I157" i="36"/>
  <c r="K157" i="36"/>
  <c r="L157" i="36"/>
  <c r="N157" i="36"/>
  <c r="O157" i="36"/>
  <c r="H157" i="36"/>
  <c r="J156" i="36"/>
  <c r="O177" i="36"/>
  <c r="N177" i="36"/>
  <c r="L177" i="36"/>
  <c r="K177" i="36"/>
  <c r="I177" i="36"/>
  <c r="H177" i="36"/>
  <c r="P176" i="36"/>
  <c r="M176" i="36"/>
  <c r="J176" i="36"/>
  <c r="P175" i="36"/>
  <c r="M175" i="36"/>
  <c r="J175" i="36"/>
  <c r="P174" i="36"/>
  <c r="M174" i="36"/>
  <c r="J174" i="36"/>
  <c r="O172" i="36"/>
  <c r="N172" i="36"/>
  <c r="L172" i="36"/>
  <c r="K172" i="36"/>
  <c r="I172" i="36"/>
  <c r="H172" i="36"/>
  <c r="P171" i="36"/>
  <c r="M171" i="36"/>
  <c r="J171" i="36"/>
  <c r="P170" i="36"/>
  <c r="M170" i="36"/>
  <c r="J170" i="36"/>
  <c r="P169" i="36"/>
  <c r="M169" i="36"/>
  <c r="J169" i="36"/>
  <c r="P168" i="36"/>
  <c r="M168" i="36"/>
  <c r="J168" i="36"/>
  <c r="O166" i="36"/>
  <c r="N166" i="36"/>
  <c r="L166" i="36"/>
  <c r="K166" i="36"/>
  <c r="I166" i="36"/>
  <c r="H166" i="36"/>
  <c r="P165" i="36"/>
  <c r="M165" i="36"/>
  <c r="J165" i="36"/>
  <c r="P164" i="36"/>
  <c r="M164" i="36"/>
  <c r="J164" i="36"/>
  <c r="P163" i="36"/>
  <c r="M163" i="36"/>
  <c r="J163" i="36"/>
  <c r="P162" i="36"/>
  <c r="M162" i="36"/>
  <c r="J162" i="36"/>
  <c r="O160" i="36"/>
  <c r="N160" i="36"/>
  <c r="L160" i="36"/>
  <c r="K160" i="36"/>
  <c r="I160" i="36"/>
  <c r="H160" i="36"/>
  <c r="P159" i="36"/>
  <c r="P160" i="36" s="1"/>
  <c r="M159" i="36"/>
  <c r="M160" i="36" s="1"/>
  <c r="J159" i="36"/>
  <c r="J160" i="36" s="1"/>
  <c r="P154" i="36"/>
  <c r="M154" i="36"/>
  <c r="J154" i="36"/>
  <c r="J153" i="36"/>
  <c r="P155" i="36"/>
  <c r="M155" i="36"/>
  <c r="J155" i="36"/>
  <c r="O151" i="36"/>
  <c r="N151" i="36"/>
  <c r="L151" i="36"/>
  <c r="K151" i="36"/>
  <c r="I151" i="36"/>
  <c r="H151" i="36"/>
  <c r="P150" i="36"/>
  <c r="P151" i="36" s="1"/>
  <c r="M150" i="36"/>
  <c r="M151" i="36" s="1"/>
  <c r="J150" i="36"/>
  <c r="J151" i="36" s="1"/>
  <c r="O148" i="36"/>
  <c r="N148" i="36"/>
  <c r="L148" i="36"/>
  <c r="K148" i="36"/>
  <c r="I148" i="36"/>
  <c r="H148" i="36"/>
  <c r="P147" i="36"/>
  <c r="M147" i="36"/>
  <c r="J147" i="36"/>
  <c r="P146" i="36"/>
  <c r="M146" i="36"/>
  <c r="J146" i="36"/>
  <c r="N144" i="36"/>
  <c r="K144" i="36"/>
  <c r="I144" i="36"/>
  <c r="H144" i="36"/>
  <c r="P143" i="36"/>
  <c r="M143" i="36"/>
  <c r="J143" i="36"/>
  <c r="P142" i="36"/>
  <c r="M142" i="36"/>
  <c r="J142" i="36"/>
  <c r="O140" i="36"/>
  <c r="N140" i="36"/>
  <c r="L140" i="36"/>
  <c r="K140" i="36"/>
  <c r="I140" i="36"/>
  <c r="H140" i="36"/>
  <c r="P139" i="36"/>
  <c r="M139" i="36"/>
  <c r="J139" i="36"/>
  <c r="P138" i="36"/>
  <c r="M138" i="36"/>
  <c r="J138" i="36"/>
  <c r="O135" i="36"/>
  <c r="N135" i="36"/>
  <c r="L135" i="36"/>
  <c r="K135" i="36"/>
  <c r="I135" i="36"/>
  <c r="H135" i="36"/>
  <c r="P134" i="36"/>
  <c r="M134" i="36"/>
  <c r="J134" i="36"/>
  <c r="P133" i="36"/>
  <c r="M133" i="36"/>
  <c r="J133" i="36"/>
  <c r="J132" i="36"/>
  <c r="P131" i="36"/>
  <c r="M131" i="36"/>
  <c r="J131" i="36"/>
  <c r="P130" i="36"/>
  <c r="M130" i="36"/>
  <c r="J130" i="36"/>
  <c r="J129" i="36"/>
  <c r="P128" i="36"/>
  <c r="M128" i="36"/>
  <c r="J128" i="36"/>
  <c r="O127" i="36"/>
  <c r="N127" i="36"/>
  <c r="L127" i="36"/>
  <c r="K127" i="36"/>
  <c r="I127" i="36"/>
  <c r="H127" i="36"/>
  <c r="P126" i="36"/>
  <c r="M126" i="36"/>
  <c r="J126" i="36"/>
  <c r="P125" i="36"/>
  <c r="M125" i="36"/>
  <c r="J125" i="36"/>
  <c r="J124" i="36"/>
  <c r="P123" i="36"/>
  <c r="M123" i="36"/>
  <c r="J123" i="36"/>
  <c r="N120" i="36"/>
  <c r="K120" i="36"/>
  <c r="H120" i="36"/>
  <c r="N115" i="36"/>
  <c r="K115" i="36"/>
  <c r="H115" i="36"/>
  <c r="N110" i="36"/>
  <c r="K110" i="36"/>
  <c r="H110" i="36"/>
  <c r="O104" i="36"/>
  <c r="N104" i="36"/>
  <c r="L104" i="36"/>
  <c r="K104" i="36"/>
  <c r="I104" i="36"/>
  <c r="H104" i="36"/>
  <c r="P103" i="36"/>
  <c r="P104" i="36" s="1"/>
  <c r="M103" i="36"/>
  <c r="M104" i="36" s="1"/>
  <c r="J103" i="36"/>
  <c r="J104" i="36" s="1"/>
  <c r="O101" i="36"/>
  <c r="N101" i="36"/>
  <c r="L101" i="36"/>
  <c r="K101" i="36"/>
  <c r="I101" i="36"/>
  <c r="H101" i="36"/>
  <c r="P100" i="36"/>
  <c r="M100" i="36"/>
  <c r="J100" i="36"/>
  <c r="P99" i="36"/>
  <c r="M99" i="36"/>
  <c r="J99" i="36"/>
  <c r="P98" i="36"/>
  <c r="M98" i="36"/>
  <c r="J98" i="36"/>
  <c r="P97" i="36"/>
  <c r="M97" i="36"/>
  <c r="J97" i="36"/>
  <c r="P96" i="36"/>
  <c r="M96" i="36"/>
  <c r="J96" i="36"/>
  <c r="P95" i="36"/>
  <c r="M95" i="36"/>
  <c r="J95" i="36"/>
  <c r="P94" i="36"/>
  <c r="M94" i="36"/>
  <c r="J94" i="36"/>
  <c r="P93" i="36"/>
  <c r="M93" i="36"/>
  <c r="J93" i="36"/>
  <c r="P92" i="36"/>
  <c r="M92" i="36"/>
  <c r="J92" i="36"/>
  <c r="P91" i="36"/>
  <c r="M91" i="36"/>
  <c r="J91" i="36"/>
  <c r="P90" i="36"/>
  <c r="M90" i="36"/>
  <c r="J90" i="36"/>
  <c r="P89" i="36"/>
  <c r="M89" i="36"/>
  <c r="J89" i="36"/>
  <c r="P88" i="36"/>
  <c r="M88" i="36"/>
  <c r="J88" i="36"/>
  <c r="P87" i="36"/>
  <c r="M87" i="36"/>
  <c r="J87" i="36"/>
  <c r="P86" i="36"/>
  <c r="M86" i="36"/>
  <c r="J86" i="36"/>
  <c r="P85" i="36"/>
  <c r="M85" i="36"/>
  <c r="J85" i="36"/>
  <c r="P84" i="36"/>
  <c r="M84" i="36"/>
  <c r="J84" i="36"/>
  <c r="P83" i="36"/>
  <c r="M83" i="36"/>
  <c r="J83" i="36"/>
  <c r="P82" i="36"/>
  <c r="M82" i="36"/>
  <c r="J82" i="36"/>
  <c r="P81" i="36"/>
  <c r="M81" i="36"/>
  <c r="J81" i="36"/>
  <c r="P80" i="36"/>
  <c r="M80" i="36"/>
  <c r="J80" i="36"/>
  <c r="P79" i="36"/>
  <c r="M79" i="36"/>
  <c r="J79" i="36"/>
  <c r="P78" i="36"/>
  <c r="M78" i="36"/>
  <c r="J78" i="36"/>
  <c r="P77" i="36"/>
  <c r="M77" i="36"/>
  <c r="J77" i="36"/>
  <c r="P76" i="36"/>
  <c r="M76" i="36"/>
  <c r="J76" i="36"/>
  <c r="P75" i="36"/>
  <c r="M75" i="36"/>
  <c r="J75" i="36"/>
  <c r="P74" i="36"/>
  <c r="M74" i="36"/>
  <c r="J74" i="36"/>
  <c r="P73" i="36"/>
  <c r="M73" i="36"/>
  <c r="J73" i="36"/>
  <c r="P72" i="36"/>
  <c r="M72" i="36"/>
  <c r="J72" i="36"/>
  <c r="P71" i="36"/>
  <c r="M71" i="36"/>
  <c r="J71" i="36"/>
  <c r="J70" i="36"/>
  <c r="P69" i="36"/>
  <c r="M69" i="36"/>
  <c r="J69" i="36"/>
  <c r="O67" i="36"/>
  <c r="N67" i="36"/>
  <c r="L67" i="36"/>
  <c r="K67" i="36"/>
  <c r="I67" i="36"/>
  <c r="H67" i="36"/>
  <c r="P66" i="36"/>
  <c r="M66" i="36"/>
  <c r="J66" i="36"/>
  <c r="P65" i="36"/>
  <c r="M65" i="36"/>
  <c r="J65" i="36"/>
  <c r="P64" i="36"/>
  <c r="M64" i="36"/>
  <c r="J64" i="36"/>
  <c r="P63" i="36"/>
  <c r="M63" i="36"/>
  <c r="J63" i="36"/>
  <c r="J62" i="36"/>
  <c r="P61" i="36"/>
  <c r="M61" i="36"/>
  <c r="J61" i="36"/>
  <c r="P60" i="36"/>
  <c r="M60" i="36"/>
  <c r="J60" i="36"/>
  <c r="P59" i="36"/>
  <c r="M59" i="36"/>
  <c r="J59" i="36"/>
  <c r="P58" i="36"/>
  <c r="M58" i="36"/>
  <c r="J58" i="36"/>
  <c r="P57" i="36"/>
  <c r="M57" i="36"/>
  <c r="J57" i="36"/>
  <c r="P56" i="36"/>
  <c r="M56" i="36"/>
  <c r="J56" i="36"/>
  <c r="P55" i="36"/>
  <c r="M55" i="36"/>
  <c r="J55" i="36"/>
  <c r="P54" i="36"/>
  <c r="M54" i="36"/>
  <c r="J54" i="36"/>
  <c r="P53" i="36"/>
  <c r="M53" i="36"/>
  <c r="J53" i="36"/>
  <c r="P52" i="36"/>
  <c r="M52" i="36"/>
  <c r="J52" i="36"/>
  <c r="P51" i="36"/>
  <c r="M51" i="36"/>
  <c r="J51" i="36"/>
  <c r="P50" i="36"/>
  <c r="M50" i="36"/>
  <c r="J50" i="36"/>
  <c r="P49" i="36"/>
  <c r="M49" i="36"/>
  <c r="J49" i="36"/>
  <c r="P48" i="36"/>
  <c r="M48" i="36"/>
  <c r="J48" i="36"/>
  <c r="P47" i="36"/>
  <c r="M47" i="36"/>
  <c r="J47" i="36"/>
  <c r="P46" i="36"/>
  <c r="M46" i="36"/>
  <c r="J46" i="36"/>
  <c r="P45" i="36"/>
  <c r="M45" i="36"/>
  <c r="J45" i="36"/>
  <c r="P44" i="36"/>
  <c r="M44" i="36"/>
  <c r="J44" i="36"/>
  <c r="P43" i="36"/>
  <c r="M43" i="36"/>
  <c r="J43" i="36"/>
  <c r="P42" i="36"/>
  <c r="M42" i="36"/>
  <c r="J42" i="36"/>
  <c r="P41" i="36"/>
  <c r="M41" i="36"/>
  <c r="J41" i="36"/>
  <c r="J40" i="36"/>
  <c r="P39" i="36"/>
  <c r="M39" i="36"/>
  <c r="J39" i="36"/>
  <c r="P38" i="36"/>
  <c r="M38" i="36"/>
  <c r="J38" i="36"/>
  <c r="P37" i="36"/>
  <c r="M37" i="36"/>
  <c r="J37" i="36"/>
  <c r="B35" i="36"/>
  <c r="C35" i="36" s="1"/>
  <c r="D35" i="36" s="1"/>
  <c r="E35" i="36" s="1"/>
  <c r="F35" i="36" s="1"/>
  <c r="G35" i="36" s="1"/>
  <c r="N34" i="36"/>
  <c r="K34" i="36"/>
  <c r="P26" i="36"/>
  <c r="J24" i="36"/>
  <c r="I67" i="35"/>
  <c r="K67" i="35"/>
  <c r="L67" i="35"/>
  <c r="N67" i="35"/>
  <c r="O67" i="35"/>
  <c r="H67" i="35"/>
  <c r="J154" i="35"/>
  <c r="O176" i="35"/>
  <c r="N176" i="35"/>
  <c r="L176" i="35"/>
  <c r="K176" i="35"/>
  <c r="I176" i="35"/>
  <c r="H176" i="35"/>
  <c r="P175" i="35"/>
  <c r="M175" i="35"/>
  <c r="J175" i="35"/>
  <c r="P174" i="35"/>
  <c r="M174" i="35"/>
  <c r="J174" i="35"/>
  <c r="P173" i="35"/>
  <c r="M173" i="35"/>
  <c r="J173" i="35"/>
  <c r="O171" i="35"/>
  <c r="N171" i="35"/>
  <c r="L171" i="35"/>
  <c r="K171" i="35"/>
  <c r="I171" i="35"/>
  <c r="H171" i="35"/>
  <c r="P170" i="35"/>
  <c r="M170" i="35"/>
  <c r="J170" i="35"/>
  <c r="P169" i="35"/>
  <c r="M169" i="35"/>
  <c r="J169" i="35"/>
  <c r="P168" i="35"/>
  <c r="M168" i="35"/>
  <c r="J168" i="35"/>
  <c r="P167" i="35"/>
  <c r="M167" i="35"/>
  <c r="J167" i="35"/>
  <c r="O165" i="35"/>
  <c r="N165" i="35"/>
  <c r="L165" i="35"/>
  <c r="K165" i="35"/>
  <c r="I165" i="35"/>
  <c r="H165" i="35"/>
  <c r="P164" i="35"/>
  <c r="M164" i="35"/>
  <c r="J164" i="35"/>
  <c r="P163" i="35"/>
  <c r="M163" i="35"/>
  <c r="J163" i="35"/>
  <c r="P162" i="35"/>
  <c r="M162" i="35"/>
  <c r="J162" i="35"/>
  <c r="P161" i="35"/>
  <c r="M161" i="35"/>
  <c r="J161" i="35"/>
  <c r="O159" i="35"/>
  <c r="N159" i="35"/>
  <c r="L159" i="35"/>
  <c r="K159" i="35"/>
  <c r="I159" i="35"/>
  <c r="H159" i="35"/>
  <c r="P158" i="35"/>
  <c r="P159" i="35" s="1"/>
  <c r="M158" i="35"/>
  <c r="M159" i="35" s="1"/>
  <c r="J158" i="35"/>
  <c r="J159" i="35" s="1"/>
  <c r="O156" i="35"/>
  <c r="N156" i="35"/>
  <c r="L156" i="35"/>
  <c r="K156" i="35"/>
  <c r="I156" i="35"/>
  <c r="H156" i="35"/>
  <c r="P155" i="35"/>
  <c r="M155" i="35"/>
  <c r="J155" i="35"/>
  <c r="P153" i="35"/>
  <c r="M153" i="35"/>
  <c r="J153" i="35"/>
  <c r="O151" i="35"/>
  <c r="N151" i="35"/>
  <c r="L151" i="35"/>
  <c r="K151" i="35"/>
  <c r="I151" i="35"/>
  <c r="H151" i="35"/>
  <c r="P150" i="35"/>
  <c r="P151" i="35" s="1"/>
  <c r="M150" i="35"/>
  <c r="M151" i="35" s="1"/>
  <c r="J150" i="35"/>
  <c r="J151" i="35" s="1"/>
  <c r="O148" i="35"/>
  <c r="N148" i="35"/>
  <c r="L148" i="35"/>
  <c r="K148" i="35"/>
  <c r="I148" i="35"/>
  <c r="H148" i="35"/>
  <c r="P147" i="35"/>
  <c r="M147" i="35"/>
  <c r="J147" i="35"/>
  <c r="P146" i="35"/>
  <c r="M146" i="35"/>
  <c r="M148" i="35" s="1"/>
  <c r="J146" i="35"/>
  <c r="N144" i="35"/>
  <c r="K144" i="35"/>
  <c r="I144" i="35"/>
  <c r="H144" i="35"/>
  <c r="P143" i="35"/>
  <c r="M143" i="35"/>
  <c r="J143" i="35"/>
  <c r="P142" i="35"/>
  <c r="M142" i="35"/>
  <c r="J142" i="35"/>
  <c r="O140" i="35"/>
  <c r="N140" i="35"/>
  <c r="L140" i="35"/>
  <c r="K140" i="35"/>
  <c r="I140" i="35"/>
  <c r="H140" i="35"/>
  <c r="P139" i="35"/>
  <c r="M139" i="35"/>
  <c r="J139" i="35"/>
  <c r="P138" i="35"/>
  <c r="M138" i="35"/>
  <c r="J138" i="35"/>
  <c r="O135" i="35"/>
  <c r="N135" i="35"/>
  <c r="L135" i="35"/>
  <c r="K135" i="35"/>
  <c r="I135" i="35"/>
  <c r="H135" i="35"/>
  <c r="P134" i="35"/>
  <c r="M134" i="35"/>
  <c r="J134" i="35"/>
  <c r="P133" i="35"/>
  <c r="M133" i="35"/>
  <c r="J133" i="35"/>
  <c r="J132" i="35"/>
  <c r="P131" i="35"/>
  <c r="M131" i="35"/>
  <c r="J131" i="35"/>
  <c r="P130" i="35"/>
  <c r="M130" i="35"/>
  <c r="J130" i="35"/>
  <c r="J129" i="35"/>
  <c r="P128" i="35"/>
  <c r="P135" i="35" s="1"/>
  <c r="M128" i="35"/>
  <c r="J128" i="35"/>
  <c r="O127" i="35"/>
  <c r="N127" i="35"/>
  <c r="N136" i="35" s="1"/>
  <c r="L127" i="35"/>
  <c r="K127" i="35"/>
  <c r="I127" i="35"/>
  <c r="H127" i="35"/>
  <c r="H136" i="35" s="1"/>
  <c r="P126" i="35"/>
  <c r="M126" i="35"/>
  <c r="J126" i="35"/>
  <c r="P125" i="35"/>
  <c r="M125" i="35"/>
  <c r="J125" i="35"/>
  <c r="J124" i="35"/>
  <c r="P123" i="35"/>
  <c r="P127" i="35" s="1"/>
  <c r="P136" i="35" s="1"/>
  <c r="M123" i="35"/>
  <c r="J123" i="35"/>
  <c r="N120" i="35"/>
  <c r="K120" i="35"/>
  <c r="H120" i="35"/>
  <c r="N115" i="35"/>
  <c r="K115" i="35"/>
  <c r="H115" i="35"/>
  <c r="N110" i="35"/>
  <c r="K110" i="35"/>
  <c r="H110" i="35"/>
  <c r="O104" i="35"/>
  <c r="N104" i="35"/>
  <c r="L104" i="35"/>
  <c r="K104" i="35"/>
  <c r="I104" i="35"/>
  <c r="H104" i="35"/>
  <c r="P103" i="35"/>
  <c r="P104" i="35" s="1"/>
  <c r="M103" i="35"/>
  <c r="M104" i="35" s="1"/>
  <c r="J103" i="35"/>
  <c r="J104" i="35" s="1"/>
  <c r="O101" i="35"/>
  <c r="N101" i="35"/>
  <c r="L101" i="35"/>
  <c r="K101" i="35"/>
  <c r="I101" i="35"/>
  <c r="H101" i="35"/>
  <c r="P100" i="35"/>
  <c r="M100" i="35"/>
  <c r="J100" i="35"/>
  <c r="P99" i="35"/>
  <c r="M99" i="35"/>
  <c r="J99" i="35"/>
  <c r="P98" i="35"/>
  <c r="M98" i="35"/>
  <c r="J98" i="35"/>
  <c r="P97" i="35"/>
  <c r="M97" i="35"/>
  <c r="J97" i="35"/>
  <c r="P96" i="35"/>
  <c r="M96" i="35"/>
  <c r="J96" i="35"/>
  <c r="P95" i="35"/>
  <c r="M95" i="35"/>
  <c r="J95" i="35"/>
  <c r="P94" i="35"/>
  <c r="M94" i="35"/>
  <c r="J94" i="35"/>
  <c r="P93" i="35"/>
  <c r="M93" i="35"/>
  <c r="J93" i="35"/>
  <c r="P92" i="35"/>
  <c r="M92" i="35"/>
  <c r="J92" i="35"/>
  <c r="P91" i="35"/>
  <c r="M91" i="35"/>
  <c r="J91" i="35"/>
  <c r="P90" i="35"/>
  <c r="M90" i="35"/>
  <c r="J90" i="35"/>
  <c r="P89" i="35"/>
  <c r="M89" i="35"/>
  <c r="J89" i="35"/>
  <c r="P88" i="35"/>
  <c r="M88" i="35"/>
  <c r="J88" i="35"/>
  <c r="P87" i="35"/>
  <c r="M87" i="35"/>
  <c r="J87" i="35"/>
  <c r="P86" i="35"/>
  <c r="M86" i="35"/>
  <c r="J86" i="35"/>
  <c r="P85" i="35"/>
  <c r="M85" i="35"/>
  <c r="J85" i="35"/>
  <c r="P84" i="35"/>
  <c r="M84" i="35"/>
  <c r="J84" i="35"/>
  <c r="P83" i="35"/>
  <c r="M83" i="35"/>
  <c r="J83" i="35"/>
  <c r="P82" i="35"/>
  <c r="M82" i="35"/>
  <c r="J82" i="35"/>
  <c r="P81" i="35"/>
  <c r="M81" i="35"/>
  <c r="J81" i="35"/>
  <c r="P80" i="35"/>
  <c r="M80" i="35"/>
  <c r="J80" i="35"/>
  <c r="P79" i="35"/>
  <c r="M79" i="35"/>
  <c r="J79" i="35"/>
  <c r="P78" i="35"/>
  <c r="M78" i="35"/>
  <c r="J78" i="35"/>
  <c r="P77" i="35"/>
  <c r="M77" i="35"/>
  <c r="J77" i="35"/>
  <c r="P76" i="35"/>
  <c r="M76" i="35"/>
  <c r="J76" i="35"/>
  <c r="P75" i="35"/>
  <c r="M75" i="35"/>
  <c r="J75" i="35"/>
  <c r="P74" i="35"/>
  <c r="M74" i="35"/>
  <c r="J74" i="35"/>
  <c r="P73" i="35"/>
  <c r="M73" i="35"/>
  <c r="J73" i="35"/>
  <c r="P72" i="35"/>
  <c r="M72" i="35"/>
  <c r="J72" i="35"/>
  <c r="P71" i="35"/>
  <c r="M71" i="35"/>
  <c r="J71" i="35"/>
  <c r="J70" i="35"/>
  <c r="P69" i="35"/>
  <c r="M69" i="35"/>
  <c r="J69" i="35"/>
  <c r="P66" i="35"/>
  <c r="M66" i="35"/>
  <c r="J66" i="35"/>
  <c r="P65" i="35"/>
  <c r="M65" i="35"/>
  <c r="J65" i="35"/>
  <c r="P64" i="35"/>
  <c r="M64" i="35"/>
  <c r="J64" i="35"/>
  <c r="P63" i="35"/>
  <c r="M63" i="35"/>
  <c r="J63" i="35"/>
  <c r="J62" i="35"/>
  <c r="P61" i="35"/>
  <c r="M61" i="35"/>
  <c r="J61" i="35"/>
  <c r="P60" i="35"/>
  <c r="M60" i="35"/>
  <c r="J60" i="35"/>
  <c r="P59" i="35"/>
  <c r="M59" i="35"/>
  <c r="J59" i="35"/>
  <c r="P58" i="35"/>
  <c r="M58" i="35"/>
  <c r="J58" i="35"/>
  <c r="P57" i="35"/>
  <c r="M57" i="35"/>
  <c r="J57" i="35"/>
  <c r="P56" i="35"/>
  <c r="M56" i="35"/>
  <c r="J56" i="35"/>
  <c r="P55" i="35"/>
  <c r="M55" i="35"/>
  <c r="J55" i="35"/>
  <c r="P54" i="35"/>
  <c r="M54" i="35"/>
  <c r="J54" i="35"/>
  <c r="P53" i="35"/>
  <c r="M53" i="35"/>
  <c r="J53" i="35"/>
  <c r="P52" i="35"/>
  <c r="M52" i="35"/>
  <c r="J52" i="35"/>
  <c r="P51" i="35"/>
  <c r="M51" i="35"/>
  <c r="J51" i="35"/>
  <c r="P50" i="35"/>
  <c r="M50" i="35"/>
  <c r="J50" i="35"/>
  <c r="P49" i="35"/>
  <c r="M49" i="35"/>
  <c r="J49" i="35"/>
  <c r="P48" i="35"/>
  <c r="M48" i="35"/>
  <c r="J48" i="35"/>
  <c r="P47" i="35"/>
  <c r="M47" i="35"/>
  <c r="J47" i="35"/>
  <c r="P46" i="35"/>
  <c r="M46" i="35"/>
  <c r="J46" i="35"/>
  <c r="P45" i="35"/>
  <c r="M45" i="35"/>
  <c r="J45" i="35"/>
  <c r="P44" i="35"/>
  <c r="M44" i="35"/>
  <c r="J44" i="35"/>
  <c r="P43" i="35"/>
  <c r="M43" i="35"/>
  <c r="J43" i="35"/>
  <c r="P42" i="35"/>
  <c r="M42" i="35"/>
  <c r="J42" i="35"/>
  <c r="P41" i="35"/>
  <c r="M41" i="35"/>
  <c r="J41" i="35"/>
  <c r="J40" i="35"/>
  <c r="P39" i="35"/>
  <c r="M39" i="35"/>
  <c r="J39" i="35"/>
  <c r="P38" i="35"/>
  <c r="M38" i="35"/>
  <c r="J38" i="35"/>
  <c r="P37" i="35"/>
  <c r="M37" i="35"/>
  <c r="J37" i="35"/>
  <c r="B35" i="35"/>
  <c r="C35" i="35" s="1"/>
  <c r="D35" i="35" s="1"/>
  <c r="E35" i="35" s="1"/>
  <c r="F35" i="35" s="1"/>
  <c r="G35" i="35" s="1"/>
  <c r="N34" i="35"/>
  <c r="K34" i="35"/>
  <c r="P26" i="35"/>
  <c r="J24" i="35"/>
  <c r="O175" i="34"/>
  <c r="N175" i="34"/>
  <c r="L175" i="34"/>
  <c r="K175" i="34"/>
  <c r="I175" i="34"/>
  <c r="H175" i="34"/>
  <c r="P174" i="34"/>
  <c r="M174" i="34"/>
  <c r="J174" i="34"/>
  <c r="P173" i="34"/>
  <c r="M173" i="34"/>
  <c r="J173" i="34"/>
  <c r="P172" i="34"/>
  <c r="P175" i="34" s="1"/>
  <c r="M172" i="34"/>
  <c r="J172" i="34"/>
  <c r="O170" i="34"/>
  <c r="N170" i="34"/>
  <c r="L170" i="34"/>
  <c r="K170" i="34"/>
  <c r="I170" i="34"/>
  <c r="H170" i="34"/>
  <c r="P169" i="34"/>
  <c r="M169" i="34"/>
  <c r="J169" i="34"/>
  <c r="P168" i="34"/>
  <c r="M168" i="34"/>
  <c r="J168" i="34"/>
  <c r="P167" i="34"/>
  <c r="M167" i="34"/>
  <c r="J167" i="34"/>
  <c r="P166" i="34"/>
  <c r="M166" i="34"/>
  <c r="J166" i="34"/>
  <c r="O164" i="34"/>
  <c r="N164" i="34"/>
  <c r="L164" i="34"/>
  <c r="K164" i="34"/>
  <c r="I164" i="34"/>
  <c r="H164" i="34"/>
  <c r="P163" i="34"/>
  <c r="M163" i="34"/>
  <c r="J163" i="34"/>
  <c r="P162" i="34"/>
  <c r="M162" i="34"/>
  <c r="J162" i="34"/>
  <c r="P161" i="34"/>
  <c r="M161" i="34"/>
  <c r="J161" i="34"/>
  <c r="P160" i="34"/>
  <c r="M160" i="34"/>
  <c r="J160" i="34"/>
  <c r="O158" i="34"/>
  <c r="N158" i="34"/>
  <c r="L158" i="34"/>
  <c r="K158" i="34"/>
  <c r="I158" i="34"/>
  <c r="H158" i="34"/>
  <c r="P157" i="34"/>
  <c r="P158" i="34" s="1"/>
  <c r="M157" i="34"/>
  <c r="M158" i="34" s="1"/>
  <c r="J157" i="34"/>
  <c r="J158" i="34" s="1"/>
  <c r="O155" i="34"/>
  <c r="N155" i="34"/>
  <c r="L155" i="34"/>
  <c r="K155" i="34"/>
  <c r="I155" i="34"/>
  <c r="H155" i="34"/>
  <c r="P154" i="34"/>
  <c r="M154" i="34"/>
  <c r="J154" i="34"/>
  <c r="P153" i="34"/>
  <c r="M153" i="34"/>
  <c r="J153" i="34"/>
  <c r="O151" i="34"/>
  <c r="N151" i="34"/>
  <c r="L151" i="34"/>
  <c r="K151" i="34"/>
  <c r="I151" i="34"/>
  <c r="H151" i="34"/>
  <c r="P150" i="34"/>
  <c r="P151" i="34" s="1"/>
  <c r="M150" i="34"/>
  <c r="M151" i="34" s="1"/>
  <c r="J150" i="34"/>
  <c r="J151" i="34" s="1"/>
  <c r="O148" i="34"/>
  <c r="N148" i="34"/>
  <c r="L148" i="34"/>
  <c r="K148" i="34"/>
  <c r="I148" i="34"/>
  <c r="H148" i="34"/>
  <c r="P147" i="34"/>
  <c r="M147" i="34"/>
  <c r="J147" i="34"/>
  <c r="P146" i="34"/>
  <c r="M146" i="34"/>
  <c r="M148" i="34" s="1"/>
  <c r="J146" i="34"/>
  <c r="N144" i="34"/>
  <c r="K144" i="34"/>
  <c r="I144" i="34"/>
  <c r="H144" i="34"/>
  <c r="P143" i="34"/>
  <c r="M143" i="34"/>
  <c r="J143" i="34"/>
  <c r="P142" i="34"/>
  <c r="M142" i="34"/>
  <c r="J142" i="34"/>
  <c r="O140" i="34"/>
  <c r="N140" i="34"/>
  <c r="L140" i="34"/>
  <c r="K140" i="34"/>
  <c r="I140" i="34"/>
  <c r="H140" i="34"/>
  <c r="P139" i="34"/>
  <c r="M139" i="34"/>
  <c r="J139" i="34"/>
  <c r="P138" i="34"/>
  <c r="M138" i="34"/>
  <c r="J138" i="34"/>
  <c r="O135" i="34"/>
  <c r="N135" i="34"/>
  <c r="L135" i="34"/>
  <c r="K135" i="34"/>
  <c r="I135" i="34"/>
  <c r="H135" i="34"/>
  <c r="P134" i="34"/>
  <c r="M134" i="34"/>
  <c r="J134" i="34"/>
  <c r="P133" i="34"/>
  <c r="M133" i="34"/>
  <c r="J133" i="34"/>
  <c r="J132" i="34"/>
  <c r="P131" i="34"/>
  <c r="M131" i="34"/>
  <c r="J131" i="34"/>
  <c r="P130" i="34"/>
  <c r="M130" i="34"/>
  <c r="J130" i="34"/>
  <c r="J129" i="34"/>
  <c r="P128" i="34"/>
  <c r="M128" i="34"/>
  <c r="J128" i="34"/>
  <c r="O127" i="34"/>
  <c r="N127" i="34"/>
  <c r="N136" i="34" s="1"/>
  <c r="L127" i="34"/>
  <c r="K127" i="34"/>
  <c r="I127" i="34"/>
  <c r="H127" i="34"/>
  <c r="H136" i="34" s="1"/>
  <c r="P126" i="34"/>
  <c r="M126" i="34"/>
  <c r="J126" i="34"/>
  <c r="P125" i="34"/>
  <c r="M125" i="34"/>
  <c r="J125" i="34"/>
  <c r="J124" i="34"/>
  <c r="P123" i="34"/>
  <c r="M123" i="34"/>
  <c r="J123" i="34"/>
  <c r="N120" i="34"/>
  <c r="K120" i="34"/>
  <c r="H120" i="34"/>
  <c r="N115" i="34"/>
  <c r="K115" i="34"/>
  <c r="H115" i="34"/>
  <c r="N110" i="34"/>
  <c r="K110" i="34"/>
  <c r="H110" i="34"/>
  <c r="O104" i="34"/>
  <c r="N104" i="34"/>
  <c r="L104" i="34"/>
  <c r="K104" i="34"/>
  <c r="I104" i="34"/>
  <c r="H104" i="34"/>
  <c r="P103" i="34"/>
  <c r="P104" i="34" s="1"/>
  <c r="M103" i="34"/>
  <c r="M104" i="34" s="1"/>
  <c r="J103" i="34"/>
  <c r="J104" i="34" s="1"/>
  <c r="O101" i="34"/>
  <c r="N101" i="34"/>
  <c r="L101" i="34"/>
  <c r="K101" i="34"/>
  <c r="I101" i="34"/>
  <c r="H101" i="34"/>
  <c r="P100" i="34"/>
  <c r="M100" i="34"/>
  <c r="J100" i="34"/>
  <c r="P99" i="34"/>
  <c r="M99" i="34"/>
  <c r="J99" i="34"/>
  <c r="P98" i="34"/>
  <c r="M98" i="34"/>
  <c r="J98" i="34"/>
  <c r="P97" i="34"/>
  <c r="M97" i="34"/>
  <c r="J97" i="34"/>
  <c r="P96" i="34"/>
  <c r="M96" i="34"/>
  <c r="J96" i="34"/>
  <c r="P95" i="34"/>
  <c r="M95" i="34"/>
  <c r="J95" i="34"/>
  <c r="P94" i="34"/>
  <c r="M94" i="34"/>
  <c r="J94" i="34"/>
  <c r="P93" i="34"/>
  <c r="M93" i="34"/>
  <c r="J93" i="34"/>
  <c r="P92" i="34"/>
  <c r="M92" i="34"/>
  <c r="J92" i="34"/>
  <c r="P91" i="34"/>
  <c r="M91" i="34"/>
  <c r="J91" i="34"/>
  <c r="P90" i="34"/>
  <c r="M90" i="34"/>
  <c r="J90" i="34"/>
  <c r="P89" i="34"/>
  <c r="M89" i="34"/>
  <c r="J89" i="34"/>
  <c r="P88" i="34"/>
  <c r="M88" i="34"/>
  <c r="J88" i="34"/>
  <c r="P87" i="34"/>
  <c r="M87" i="34"/>
  <c r="J87" i="34"/>
  <c r="P86" i="34"/>
  <c r="M86" i="34"/>
  <c r="J86" i="34"/>
  <c r="P85" i="34"/>
  <c r="M85" i="34"/>
  <c r="J85" i="34"/>
  <c r="P84" i="34"/>
  <c r="M84" i="34"/>
  <c r="J84" i="34"/>
  <c r="P83" i="34"/>
  <c r="M83" i="34"/>
  <c r="J83" i="34"/>
  <c r="P82" i="34"/>
  <c r="M82" i="34"/>
  <c r="J82" i="34"/>
  <c r="P81" i="34"/>
  <c r="M81" i="34"/>
  <c r="J81" i="34"/>
  <c r="P80" i="34"/>
  <c r="M80" i="34"/>
  <c r="J80" i="34"/>
  <c r="P79" i="34"/>
  <c r="M79" i="34"/>
  <c r="J79" i="34"/>
  <c r="P78" i="34"/>
  <c r="M78" i="34"/>
  <c r="J78" i="34"/>
  <c r="P77" i="34"/>
  <c r="M77" i="34"/>
  <c r="J77" i="34"/>
  <c r="P76" i="34"/>
  <c r="M76" i="34"/>
  <c r="J76" i="34"/>
  <c r="P75" i="34"/>
  <c r="M75" i="34"/>
  <c r="J75" i="34"/>
  <c r="P74" i="34"/>
  <c r="M74" i="34"/>
  <c r="J74" i="34"/>
  <c r="P73" i="34"/>
  <c r="M73" i="34"/>
  <c r="J73" i="34"/>
  <c r="P72" i="34"/>
  <c r="M72" i="34"/>
  <c r="J72" i="34"/>
  <c r="P71" i="34"/>
  <c r="M71" i="34"/>
  <c r="J71" i="34"/>
  <c r="J70" i="34"/>
  <c r="P69" i="34"/>
  <c r="M69" i="34"/>
  <c r="J69" i="34"/>
  <c r="O67" i="34"/>
  <c r="N67" i="34"/>
  <c r="L67" i="34"/>
  <c r="K67" i="34"/>
  <c r="I67" i="34"/>
  <c r="H67" i="34"/>
  <c r="P66" i="34"/>
  <c r="M66" i="34"/>
  <c r="J66" i="34"/>
  <c r="P65" i="34"/>
  <c r="M65" i="34"/>
  <c r="J65" i="34"/>
  <c r="P64" i="34"/>
  <c r="M64" i="34"/>
  <c r="J64" i="34"/>
  <c r="P63" i="34"/>
  <c r="M63" i="34"/>
  <c r="J63" i="34"/>
  <c r="J62" i="34"/>
  <c r="P61" i="34"/>
  <c r="M61" i="34"/>
  <c r="J61" i="34"/>
  <c r="P60" i="34"/>
  <c r="M60" i="34"/>
  <c r="J60" i="34"/>
  <c r="P59" i="34"/>
  <c r="M59" i="34"/>
  <c r="J59" i="34"/>
  <c r="P58" i="34"/>
  <c r="M58" i="34"/>
  <c r="J58" i="34"/>
  <c r="P57" i="34"/>
  <c r="M57" i="34"/>
  <c r="J57" i="34"/>
  <c r="P56" i="34"/>
  <c r="M56" i="34"/>
  <c r="J56" i="34"/>
  <c r="P55" i="34"/>
  <c r="M55" i="34"/>
  <c r="J55" i="34"/>
  <c r="P54" i="34"/>
  <c r="M54" i="34"/>
  <c r="J54" i="34"/>
  <c r="P53" i="34"/>
  <c r="M53" i="34"/>
  <c r="J53" i="34"/>
  <c r="P52" i="34"/>
  <c r="M52" i="34"/>
  <c r="J52" i="34"/>
  <c r="P51" i="34"/>
  <c r="M51" i="34"/>
  <c r="J51" i="34"/>
  <c r="P50" i="34"/>
  <c r="M50" i="34"/>
  <c r="J50" i="34"/>
  <c r="P49" i="34"/>
  <c r="M49" i="34"/>
  <c r="J49" i="34"/>
  <c r="P48" i="34"/>
  <c r="M48" i="34"/>
  <c r="J48" i="34"/>
  <c r="P47" i="34"/>
  <c r="M47" i="34"/>
  <c r="J47" i="34"/>
  <c r="P46" i="34"/>
  <c r="M46" i="34"/>
  <c r="J46" i="34"/>
  <c r="P45" i="34"/>
  <c r="M45" i="34"/>
  <c r="J45" i="34"/>
  <c r="P44" i="34"/>
  <c r="M44" i="34"/>
  <c r="J44" i="34"/>
  <c r="P43" i="34"/>
  <c r="M43" i="34"/>
  <c r="J43" i="34"/>
  <c r="P42" i="34"/>
  <c r="M42" i="34"/>
  <c r="J42" i="34"/>
  <c r="P41" i="34"/>
  <c r="M41" i="34"/>
  <c r="J41" i="34"/>
  <c r="J40" i="34"/>
  <c r="P39" i="34"/>
  <c r="M39" i="34"/>
  <c r="J39" i="34"/>
  <c r="P38" i="34"/>
  <c r="M38" i="34"/>
  <c r="J38" i="34"/>
  <c r="P37" i="34"/>
  <c r="M37" i="34"/>
  <c r="J37" i="34"/>
  <c r="B35" i="34"/>
  <c r="C35" i="34" s="1"/>
  <c r="D35" i="34" s="1"/>
  <c r="E35" i="34" s="1"/>
  <c r="F35" i="34" s="1"/>
  <c r="G35" i="34" s="1"/>
  <c r="N34" i="34"/>
  <c r="K34" i="34"/>
  <c r="P26" i="34"/>
  <c r="J24" i="34"/>
  <c r="I67" i="33"/>
  <c r="I101" i="33"/>
  <c r="K101" i="33"/>
  <c r="L101" i="33"/>
  <c r="N101" i="33"/>
  <c r="O101" i="33"/>
  <c r="H101" i="33"/>
  <c r="K67" i="33"/>
  <c r="L67" i="33"/>
  <c r="N67" i="33"/>
  <c r="O67" i="33"/>
  <c r="H67" i="33"/>
  <c r="P79" i="33"/>
  <c r="M79" i="33"/>
  <c r="J79" i="33"/>
  <c r="P53" i="33"/>
  <c r="M53" i="33"/>
  <c r="J53" i="33"/>
  <c r="P50" i="33"/>
  <c r="M50" i="33"/>
  <c r="J50" i="33"/>
  <c r="O175" i="33"/>
  <c r="N175" i="33"/>
  <c r="L175" i="33"/>
  <c r="K175" i="33"/>
  <c r="I175" i="33"/>
  <c r="H175" i="33"/>
  <c r="P174" i="33"/>
  <c r="M174" i="33"/>
  <c r="J174" i="33"/>
  <c r="P173" i="33"/>
  <c r="M173" i="33"/>
  <c r="J173" i="33"/>
  <c r="P172" i="33"/>
  <c r="M172" i="33"/>
  <c r="J172" i="33"/>
  <c r="O170" i="33"/>
  <c r="N170" i="33"/>
  <c r="L170" i="33"/>
  <c r="K170" i="33"/>
  <c r="I170" i="33"/>
  <c r="H170" i="33"/>
  <c r="P169" i="33"/>
  <c r="M169" i="33"/>
  <c r="J169" i="33"/>
  <c r="P168" i="33"/>
  <c r="M168" i="33"/>
  <c r="J168" i="33"/>
  <c r="P167" i="33"/>
  <c r="M167" i="33"/>
  <c r="J167" i="33"/>
  <c r="P166" i="33"/>
  <c r="M166" i="33"/>
  <c r="J166" i="33"/>
  <c r="O164" i="33"/>
  <c r="N164" i="33"/>
  <c r="L164" i="33"/>
  <c r="K164" i="33"/>
  <c r="I164" i="33"/>
  <c r="H164" i="33"/>
  <c r="P163" i="33"/>
  <c r="M163" i="33"/>
  <c r="J163" i="33"/>
  <c r="P162" i="33"/>
  <c r="M162" i="33"/>
  <c r="J162" i="33"/>
  <c r="P161" i="33"/>
  <c r="M161" i="33"/>
  <c r="J161" i="33"/>
  <c r="P160" i="33"/>
  <c r="M160" i="33"/>
  <c r="J160" i="33"/>
  <c r="O158" i="33"/>
  <c r="N158" i="33"/>
  <c r="L158" i="33"/>
  <c r="K158" i="33"/>
  <c r="I158" i="33"/>
  <c r="H158" i="33"/>
  <c r="P157" i="33"/>
  <c r="P158" i="33" s="1"/>
  <c r="M157" i="33"/>
  <c r="M158" i="33" s="1"/>
  <c r="J157" i="33"/>
  <c r="J158" i="33" s="1"/>
  <c r="O155" i="33"/>
  <c r="N155" i="33"/>
  <c r="L155" i="33"/>
  <c r="K155" i="33"/>
  <c r="I155" i="33"/>
  <c r="H155" i="33"/>
  <c r="P154" i="33"/>
  <c r="M154" i="33"/>
  <c r="J154" i="33"/>
  <c r="P153" i="33"/>
  <c r="P155" i="33" s="1"/>
  <c r="M153" i="33"/>
  <c r="J153" i="33"/>
  <c r="O151" i="33"/>
  <c r="N151" i="33"/>
  <c r="L151" i="33"/>
  <c r="K151" i="33"/>
  <c r="I151" i="33"/>
  <c r="H151" i="33"/>
  <c r="P150" i="33"/>
  <c r="P151" i="33" s="1"/>
  <c r="M150" i="33"/>
  <c r="M151" i="33" s="1"/>
  <c r="J150" i="33"/>
  <c r="J151" i="33" s="1"/>
  <c r="O148" i="33"/>
  <c r="N148" i="33"/>
  <c r="L148" i="33"/>
  <c r="K148" i="33"/>
  <c r="I148" i="33"/>
  <c r="H148" i="33"/>
  <c r="P147" i="33"/>
  <c r="M147" i="33"/>
  <c r="J147" i="33"/>
  <c r="P146" i="33"/>
  <c r="M146" i="33"/>
  <c r="J146" i="33"/>
  <c r="N144" i="33"/>
  <c r="K144" i="33"/>
  <c r="I144" i="33"/>
  <c r="H144" i="33"/>
  <c r="P143" i="33"/>
  <c r="M143" i="33"/>
  <c r="J143" i="33"/>
  <c r="P142" i="33"/>
  <c r="M142" i="33"/>
  <c r="J142" i="33"/>
  <c r="O140" i="33"/>
  <c r="N140" i="33"/>
  <c r="L140" i="33"/>
  <c r="K140" i="33"/>
  <c r="I140" i="33"/>
  <c r="H140" i="33"/>
  <c r="P139" i="33"/>
  <c r="M139" i="33"/>
  <c r="J139" i="33"/>
  <c r="P138" i="33"/>
  <c r="M138" i="33"/>
  <c r="M140" i="33" s="1"/>
  <c r="J138" i="33"/>
  <c r="O135" i="33"/>
  <c r="N135" i="33"/>
  <c r="L135" i="33"/>
  <c r="K135" i="33"/>
  <c r="I135" i="33"/>
  <c r="H135" i="33"/>
  <c r="P134" i="33"/>
  <c r="M134" i="33"/>
  <c r="J134" i="33"/>
  <c r="P133" i="33"/>
  <c r="M133" i="33"/>
  <c r="J133" i="33"/>
  <c r="J132" i="33"/>
  <c r="P131" i="33"/>
  <c r="M131" i="33"/>
  <c r="J131" i="33"/>
  <c r="P130" i="33"/>
  <c r="M130" i="33"/>
  <c r="J130" i="33"/>
  <c r="J129" i="33"/>
  <c r="P128" i="33"/>
  <c r="M128" i="33"/>
  <c r="J128" i="33"/>
  <c r="J135" i="33" s="1"/>
  <c r="O127" i="33"/>
  <c r="N127" i="33"/>
  <c r="L127" i="33"/>
  <c r="K127" i="33"/>
  <c r="K136" i="33" s="1"/>
  <c r="I127" i="33"/>
  <c r="H127" i="33"/>
  <c r="P126" i="33"/>
  <c r="M126" i="33"/>
  <c r="J126" i="33"/>
  <c r="P125" i="33"/>
  <c r="M125" i="33"/>
  <c r="J125" i="33"/>
  <c r="J124" i="33"/>
  <c r="P123" i="33"/>
  <c r="M123" i="33"/>
  <c r="J123" i="33"/>
  <c r="N120" i="33"/>
  <c r="K120" i="33"/>
  <c r="H120" i="33"/>
  <c r="N115" i="33"/>
  <c r="K115" i="33"/>
  <c r="H115" i="33"/>
  <c r="N110" i="33"/>
  <c r="K110" i="33"/>
  <c r="H110" i="33"/>
  <c r="O104" i="33"/>
  <c r="N104" i="33"/>
  <c r="L104" i="33"/>
  <c r="K104" i="33"/>
  <c r="I104" i="33"/>
  <c r="H104" i="33"/>
  <c r="P103" i="33"/>
  <c r="P104" i="33" s="1"/>
  <c r="M103" i="33"/>
  <c r="M104" i="33" s="1"/>
  <c r="J103" i="33"/>
  <c r="J104" i="33" s="1"/>
  <c r="P100" i="33"/>
  <c r="M100" i="33"/>
  <c r="J100" i="33"/>
  <c r="P99" i="33"/>
  <c r="M99" i="33"/>
  <c r="J99" i="33"/>
  <c r="P98" i="33"/>
  <c r="M98" i="33"/>
  <c r="J98" i="33"/>
  <c r="P97" i="33"/>
  <c r="M97" i="33"/>
  <c r="J97" i="33"/>
  <c r="P96" i="33"/>
  <c r="M96" i="33"/>
  <c r="J96" i="33"/>
  <c r="P95" i="33"/>
  <c r="M95" i="33"/>
  <c r="J95" i="33"/>
  <c r="P94" i="33"/>
  <c r="M94" i="33"/>
  <c r="J94" i="33"/>
  <c r="P93" i="33"/>
  <c r="M93" i="33"/>
  <c r="J93" i="33"/>
  <c r="P92" i="33"/>
  <c r="M92" i="33"/>
  <c r="J92" i="33"/>
  <c r="P91" i="33"/>
  <c r="M91" i="33"/>
  <c r="J91" i="33"/>
  <c r="P90" i="33"/>
  <c r="M90" i="33"/>
  <c r="J90" i="33"/>
  <c r="P89" i="33"/>
  <c r="M89" i="33"/>
  <c r="J89" i="33"/>
  <c r="P88" i="33"/>
  <c r="M88" i="33"/>
  <c r="J88" i="33"/>
  <c r="P87" i="33"/>
  <c r="M87" i="33"/>
  <c r="J87" i="33"/>
  <c r="P86" i="33"/>
  <c r="M86" i="33"/>
  <c r="J86" i="33"/>
  <c r="P85" i="33"/>
  <c r="M85" i="33"/>
  <c r="J85" i="33"/>
  <c r="P84" i="33"/>
  <c r="M84" i="33"/>
  <c r="J84" i="33"/>
  <c r="P83" i="33"/>
  <c r="M83" i="33"/>
  <c r="J83" i="33"/>
  <c r="P82" i="33"/>
  <c r="M82" i="33"/>
  <c r="J82" i="33"/>
  <c r="P81" i="33"/>
  <c r="M81" i="33"/>
  <c r="J81" i="33"/>
  <c r="P80" i="33"/>
  <c r="M80" i="33"/>
  <c r="J80" i="33"/>
  <c r="P78" i="33"/>
  <c r="M78" i="33"/>
  <c r="J78" i="33"/>
  <c r="P77" i="33"/>
  <c r="M77" i="33"/>
  <c r="J77" i="33"/>
  <c r="P76" i="33"/>
  <c r="M76" i="33"/>
  <c r="J76" i="33"/>
  <c r="P75" i="33"/>
  <c r="M75" i="33"/>
  <c r="J75" i="33"/>
  <c r="P74" i="33"/>
  <c r="M74" i="33"/>
  <c r="J74" i="33"/>
  <c r="P73" i="33"/>
  <c r="M73" i="33"/>
  <c r="J73" i="33"/>
  <c r="P72" i="33"/>
  <c r="M72" i="33"/>
  <c r="J72" i="33"/>
  <c r="P71" i="33"/>
  <c r="M71" i="33"/>
  <c r="J71" i="33"/>
  <c r="J70" i="33"/>
  <c r="P69" i="33"/>
  <c r="M69" i="33"/>
  <c r="J69" i="33"/>
  <c r="P66" i="33"/>
  <c r="M66" i="33"/>
  <c r="J66" i="33"/>
  <c r="P65" i="33"/>
  <c r="M65" i="33"/>
  <c r="J65" i="33"/>
  <c r="P64" i="33"/>
  <c r="M64" i="33"/>
  <c r="J64" i="33"/>
  <c r="P63" i="33"/>
  <c r="M63" i="33"/>
  <c r="J63" i="33"/>
  <c r="J62" i="33"/>
  <c r="P61" i="33"/>
  <c r="M61" i="33"/>
  <c r="J61" i="33"/>
  <c r="P60" i="33"/>
  <c r="M60" i="33"/>
  <c r="J60" i="33"/>
  <c r="P59" i="33"/>
  <c r="M59" i="33"/>
  <c r="J59" i="33"/>
  <c r="P58" i="33"/>
  <c r="M58" i="33"/>
  <c r="J58" i="33"/>
  <c r="P57" i="33"/>
  <c r="M57" i="33"/>
  <c r="J57" i="33"/>
  <c r="P56" i="33"/>
  <c r="M56" i="33"/>
  <c r="J56" i="33"/>
  <c r="P55" i="33"/>
  <c r="M55" i="33"/>
  <c r="J55" i="33"/>
  <c r="P54" i="33"/>
  <c r="M54" i="33"/>
  <c r="J54" i="33"/>
  <c r="P52" i="33"/>
  <c r="M52" i="33"/>
  <c r="J52" i="33"/>
  <c r="P51" i="33"/>
  <c r="M51" i="33"/>
  <c r="J51" i="33"/>
  <c r="P49" i="33"/>
  <c r="M49" i="33"/>
  <c r="J49" i="33"/>
  <c r="P48" i="33"/>
  <c r="M48" i="33"/>
  <c r="J48" i="33"/>
  <c r="P47" i="33"/>
  <c r="M47" i="33"/>
  <c r="J47" i="33"/>
  <c r="P46" i="33"/>
  <c r="M46" i="33"/>
  <c r="J46" i="33"/>
  <c r="P45" i="33"/>
  <c r="M45" i="33"/>
  <c r="J45" i="33"/>
  <c r="P44" i="33"/>
  <c r="M44" i="33"/>
  <c r="J44" i="33"/>
  <c r="P43" i="33"/>
  <c r="M43" i="33"/>
  <c r="J43" i="33"/>
  <c r="P42" i="33"/>
  <c r="M42" i="33"/>
  <c r="J42" i="33"/>
  <c r="P41" i="33"/>
  <c r="M41" i="33"/>
  <c r="J41" i="33"/>
  <c r="J40" i="33"/>
  <c r="P39" i="33"/>
  <c r="M39" i="33"/>
  <c r="J39" i="33"/>
  <c r="P38" i="33"/>
  <c r="M38" i="33"/>
  <c r="J38" i="33"/>
  <c r="P37" i="33"/>
  <c r="M37" i="33"/>
  <c r="J37" i="33"/>
  <c r="B35" i="33"/>
  <c r="C35" i="33" s="1"/>
  <c r="D35" i="33" s="1"/>
  <c r="E35" i="33" s="1"/>
  <c r="F35" i="33" s="1"/>
  <c r="G35" i="33" s="1"/>
  <c r="N34" i="33"/>
  <c r="K34" i="33"/>
  <c r="P26" i="33"/>
  <c r="J24" i="33"/>
  <c r="O172" i="32"/>
  <c r="N172" i="32"/>
  <c r="L172" i="32"/>
  <c r="K172" i="32"/>
  <c r="I172" i="32"/>
  <c r="H172" i="32"/>
  <c r="P171" i="32"/>
  <c r="M171" i="32"/>
  <c r="J171" i="32"/>
  <c r="P170" i="32"/>
  <c r="M170" i="32"/>
  <c r="J170" i="32"/>
  <c r="P169" i="32"/>
  <c r="M169" i="32"/>
  <c r="J169" i="32"/>
  <c r="O167" i="32"/>
  <c r="N167" i="32"/>
  <c r="L167" i="32"/>
  <c r="K167" i="32"/>
  <c r="I167" i="32"/>
  <c r="H167" i="32"/>
  <c r="P166" i="32"/>
  <c r="M166" i="32"/>
  <c r="J166" i="32"/>
  <c r="P165" i="32"/>
  <c r="M165" i="32"/>
  <c r="J165" i="32"/>
  <c r="P164" i="32"/>
  <c r="M164" i="32"/>
  <c r="J164" i="32"/>
  <c r="P163" i="32"/>
  <c r="M163" i="32"/>
  <c r="J163" i="32"/>
  <c r="O161" i="32"/>
  <c r="N161" i="32"/>
  <c r="L161" i="32"/>
  <c r="K161" i="32"/>
  <c r="I161" i="32"/>
  <c r="H161" i="32"/>
  <c r="P160" i="32"/>
  <c r="M160" i="32"/>
  <c r="J160" i="32"/>
  <c r="P159" i="32"/>
  <c r="M159" i="32"/>
  <c r="J159" i="32"/>
  <c r="P158" i="32"/>
  <c r="M158" i="32"/>
  <c r="J158" i="32"/>
  <c r="P157" i="32"/>
  <c r="M157" i="32"/>
  <c r="J157" i="32"/>
  <c r="O155" i="32"/>
  <c r="N155" i="32"/>
  <c r="L155" i="32"/>
  <c r="K155" i="32"/>
  <c r="I155" i="32"/>
  <c r="H155" i="32"/>
  <c r="P154" i="32"/>
  <c r="P155" i="32" s="1"/>
  <c r="M154" i="32"/>
  <c r="M155" i="32" s="1"/>
  <c r="J154" i="32"/>
  <c r="J155" i="32" s="1"/>
  <c r="O152" i="32"/>
  <c r="N152" i="32"/>
  <c r="L152" i="32"/>
  <c r="K152" i="32"/>
  <c r="I152" i="32"/>
  <c r="H152" i="32"/>
  <c r="P151" i="32"/>
  <c r="M151" i="32"/>
  <c r="J151" i="32"/>
  <c r="P150" i="32"/>
  <c r="M150" i="32"/>
  <c r="J150" i="32"/>
  <c r="O148" i="32"/>
  <c r="N148" i="32"/>
  <c r="L148" i="32"/>
  <c r="K148" i="32"/>
  <c r="I148" i="32"/>
  <c r="H148" i="32"/>
  <c r="P147" i="32"/>
  <c r="P148" i="32" s="1"/>
  <c r="M147" i="32"/>
  <c r="M148" i="32" s="1"/>
  <c r="J147" i="32"/>
  <c r="J148" i="32" s="1"/>
  <c r="O145" i="32"/>
  <c r="N145" i="32"/>
  <c r="L145" i="32"/>
  <c r="K145" i="32"/>
  <c r="I145" i="32"/>
  <c r="H145" i="32"/>
  <c r="P144" i="32"/>
  <c r="M144" i="32"/>
  <c r="J144" i="32"/>
  <c r="P143" i="32"/>
  <c r="P145" i="32" s="1"/>
  <c r="M143" i="32"/>
  <c r="J143" i="32"/>
  <c r="J145" i="32" s="1"/>
  <c r="N141" i="32"/>
  <c r="K141" i="32"/>
  <c r="I141" i="32"/>
  <c r="H141" i="32"/>
  <c r="P140" i="32"/>
  <c r="M140" i="32"/>
  <c r="J140" i="32"/>
  <c r="P139" i="32"/>
  <c r="M139" i="32"/>
  <c r="J139" i="32"/>
  <c r="O137" i="32"/>
  <c r="N137" i="32"/>
  <c r="L137" i="32"/>
  <c r="K137" i="32"/>
  <c r="I137" i="32"/>
  <c r="H137" i="32"/>
  <c r="P136" i="32"/>
  <c r="M136" i="32"/>
  <c r="J136" i="32"/>
  <c r="P135" i="32"/>
  <c r="P137" i="32" s="1"/>
  <c r="M135" i="32"/>
  <c r="J135" i="32"/>
  <c r="J137" i="32" s="1"/>
  <c r="O132" i="32"/>
  <c r="N132" i="32"/>
  <c r="L132" i="32"/>
  <c r="K132" i="32"/>
  <c r="I132" i="32"/>
  <c r="H132" i="32"/>
  <c r="P131" i="32"/>
  <c r="M131" i="32"/>
  <c r="J131" i="32"/>
  <c r="P130" i="32"/>
  <c r="M130" i="32"/>
  <c r="J130" i="32"/>
  <c r="J129" i="32"/>
  <c r="P128" i="32"/>
  <c r="M128" i="32"/>
  <c r="J128" i="32"/>
  <c r="P127" i="32"/>
  <c r="M127" i="32"/>
  <c r="J127" i="32"/>
  <c r="J126" i="32"/>
  <c r="P125" i="32"/>
  <c r="M125" i="32"/>
  <c r="J125" i="32"/>
  <c r="O124" i="32"/>
  <c r="O133" i="32" s="1"/>
  <c r="N124" i="32"/>
  <c r="L124" i="32"/>
  <c r="L133" i="32" s="1"/>
  <c r="K124" i="32"/>
  <c r="I124" i="32"/>
  <c r="I133" i="32" s="1"/>
  <c r="H124" i="32"/>
  <c r="P123" i="32"/>
  <c r="M123" i="32"/>
  <c r="J123" i="32"/>
  <c r="P122" i="32"/>
  <c r="M122" i="32"/>
  <c r="J122" i="32"/>
  <c r="J121" i="32"/>
  <c r="P120" i="32"/>
  <c r="M120" i="32"/>
  <c r="M124" i="32" s="1"/>
  <c r="J120" i="32"/>
  <c r="N117" i="32"/>
  <c r="K117" i="32"/>
  <c r="H117" i="32"/>
  <c r="N112" i="32"/>
  <c r="K112" i="32"/>
  <c r="H112" i="32"/>
  <c r="N107" i="32"/>
  <c r="N113" i="32" s="1"/>
  <c r="K107" i="32"/>
  <c r="H107" i="32"/>
  <c r="H113" i="32" s="1"/>
  <c r="O101" i="32"/>
  <c r="N101" i="32"/>
  <c r="L101" i="32"/>
  <c r="K101" i="32"/>
  <c r="I101" i="32"/>
  <c r="H101" i="32"/>
  <c r="P100" i="32"/>
  <c r="P101" i="32" s="1"/>
  <c r="M100" i="32"/>
  <c r="M101" i="32" s="1"/>
  <c r="J100" i="32"/>
  <c r="J101" i="32" s="1"/>
  <c r="O98" i="32"/>
  <c r="N98" i="32"/>
  <c r="L98" i="32"/>
  <c r="K98" i="32"/>
  <c r="I98" i="32"/>
  <c r="H98" i="32"/>
  <c r="P97" i="32"/>
  <c r="M97" i="32"/>
  <c r="J97" i="32"/>
  <c r="P96" i="32"/>
  <c r="M96" i="32"/>
  <c r="J96" i="32"/>
  <c r="P95" i="32"/>
  <c r="M95" i="32"/>
  <c r="J95" i="32"/>
  <c r="P94" i="32"/>
  <c r="M94" i="32"/>
  <c r="J94" i="32"/>
  <c r="P93" i="32"/>
  <c r="M93" i="32"/>
  <c r="J93" i="32"/>
  <c r="P92" i="32"/>
  <c r="M92" i="32"/>
  <c r="J92" i="32"/>
  <c r="P91" i="32"/>
  <c r="M91" i="32"/>
  <c r="J91" i="32"/>
  <c r="P90" i="32"/>
  <c r="M90" i="32"/>
  <c r="J90" i="32"/>
  <c r="P89" i="32"/>
  <c r="M89" i="32"/>
  <c r="J89" i="32"/>
  <c r="P88" i="32"/>
  <c r="M88" i="32"/>
  <c r="J88" i="32"/>
  <c r="P87" i="32"/>
  <c r="M87" i="32"/>
  <c r="J87" i="32"/>
  <c r="P86" i="32"/>
  <c r="M86" i="32"/>
  <c r="J86" i="32"/>
  <c r="P85" i="32"/>
  <c r="M85" i="32"/>
  <c r="J85" i="32"/>
  <c r="P84" i="32"/>
  <c r="M84" i="32"/>
  <c r="J84" i="32"/>
  <c r="P83" i="32"/>
  <c r="M83" i="32"/>
  <c r="J83" i="32"/>
  <c r="P82" i="32"/>
  <c r="M82" i="32"/>
  <c r="J82" i="32"/>
  <c r="P81" i="32"/>
  <c r="M81" i="32"/>
  <c r="J81" i="32"/>
  <c r="P80" i="32"/>
  <c r="M80" i="32"/>
  <c r="J80" i="32"/>
  <c r="P79" i="32"/>
  <c r="M79" i="32"/>
  <c r="J79" i="32"/>
  <c r="P78" i="32"/>
  <c r="M78" i="32"/>
  <c r="J78" i="32"/>
  <c r="P77" i="32"/>
  <c r="M77" i="32"/>
  <c r="J77" i="32"/>
  <c r="P76" i="32"/>
  <c r="M76" i="32"/>
  <c r="J76" i="32"/>
  <c r="P75" i="32"/>
  <c r="M75" i="32"/>
  <c r="J75" i="32"/>
  <c r="P74" i="32"/>
  <c r="M74" i="32"/>
  <c r="J74" i="32"/>
  <c r="P73" i="32"/>
  <c r="M73" i="32"/>
  <c r="J73" i="32"/>
  <c r="P72" i="32"/>
  <c r="M72" i="32"/>
  <c r="J72" i="32"/>
  <c r="P71" i="32"/>
  <c r="M71" i="32"/>
  <c r="J71" i="32"/>
  <c r="P70" i="32"/>
  <c r="M70" i="32"/>
  <c r="J70" i="32"/>
  <c r="P69" i="32"/>
  <c r="M69" i="32"/>
  <c r="J69" i="32"/>
  <c r="J68" i="32"/>
  <c r="P67" i="32"/>
  <c r="M67" i="32"/>
  <c r="J67" i="32"/>
  <c r="O65" i="32"/>
  <c r="N65" i="32"/>
  <c r="L65" i="32"/>
  <c r="K65" i="32"/>
  <c r="I65" i="32"/>
  <c r="H65" i="32"/>
  <c r="P64" i="32"/>
  <c r="M64" i="32"/>
  <c r="J64" i="32"/>
  <c r="P63" i="32"/>
  <c r="M63" i="32"/>
  <c r="J63" i="32"/>
  <c r="P62" i="32"/>
  <c r="M62" i="32"/>
  <c r="J62" i="32"/>
  <c r="P61" i="32"/>
  <c r="M61" i="32"/>
  <c r="J61" i="32"/>
  <c r="J60" i="32"/>
  <c r="P59" i="32"/>
  <c r="M59" i="32"/>
  <c r="J59" i="32"/>
  <c r="P58" i="32"/>
  <c r="M58" i="32"/>
  <c r="J58" i="32"/>
  <c r="P57" i="32"/>
  <c r="M57" i="32"/>
  <c r="J57" i="32"/>
  <c r="P56" i="32"/>
  <c r="M56" i="32"/>
  <c r="J56" i="32"/>
  <c r="P55" i="32"/>
  <c r="M55" i="32"/>
  <c r="J55" i="32"/>
  <c r="P54" i="32"/>
  <c r="M54" i="32"/>
  <c r="J54" i="32"/>
  <c r="P53" i="32"/>
  <c r="M53" i="32"/>
  <c r="J53" i="32"/>
  <c r="P52" i="32"/>
  <c r="M52" i="32"/>
  <c r="J52" i="32"/>
  <c r="P51" i="32"/>
  <c r="M51" i="32"/>
  <c r="J51" i="32"/>
  <c r="P50" i="32"/>
  <c r="M50" i="32"/>
  <c r="J50" i="32"/>
  <c r="P49" i="32"/>
  <c r="M49" i="32"/>
  <c r="J49" i="32"/>
  <c r="P48" i="32"/>
  <c r="M48" i="32"/>
  <c r="J48" i="32"/>
  <c r="P47" i="32"/>
  <c r="M47" i="32"/>
  <c r="J47" i="32"/>
  <c r="P46" i="32"/>
  <c r="M46" i="32"/>
  <c r="J46" i="32"/>
  <c r="P45" i="32"/>
  <c r="M45" i="32"/>
  <c r="J45" i="32"/>
  <c r="P44" i="32"/>
  <c r="M44" i="32"/>
  <c r="J44" i="32"/>
  <c r="P43" i="32"/>
  <c r="M43" i="32"/>
  <c r="J43" i="32"/>
  <c r="P42" i="32"/>
  <c r="M42" i="32"/>
  <c r="J42" i="32"/>
  <c r="P41" i="32"/>
  <c r="M41" i="32"/>
  <c r="J41" i="32"/>
  <c r="J40" i="32"/>
  <c r="P39" i="32"/>
  <c r="M39" i="32"/>
  <c r="J39" i="32"/>
  <c r="P38" i="32"/>
  <c r="M38" i="32"/>
  <c r="J38" i="32"/>
  <c r="P37" i="32"/>
  <c r="M37" i="32"/>
  <c r="J37" i="32"/>
  <c r="B35" i="32"/>
  <c r="C35" i="32" s="1"/>
  <c r="D35" i="32" s="1"/>
  <c r="E35" i="32" s="1"/>
  <c r="F35" i="32" s="1"/>
  <c r="G35" i="32" s="1"/>
  <c r="N34" i="32"/>
  <c r="K34" i="32"/>
  <c r="P26" i="32"/>
  <c r="J24" i="32"/>
  <c r="O172" i="31"/>
  <c r="N172" i="31"/>
  <c r="L172" i="31"/>
  <c r="K172" i="31"/>
  <c r="I172" i="31"/>
  <c r="H172" i="31"/>
  <c r="P171" i="31"/>
  <c r="M171" i="31"/>
  <c r="J171" i="31"/>
  <c r="P170" i="31"/>
  <c r="M170" i="31"/>
  <c r="J170" i="31"/>
  <c r="P169" i="31"/>
  <c r="M169" i="31"/>
  <c r="J169" i="31"/>
  <c r="O167" i="31"/>
  <c r="N167" i="31"/>
  <c r="L167" i="31"/>
  <c r="K167" i="31"/>
  <c r="I167" i="31"/>
  <c r="H167" i="31"/>
  <c r="P166" i="31"/>
  <c r="M166" i="31"/>
  <c r="J166" i="31"/>
  <c r="P165" i="31"/>
  <c r="M165" i="31"/>
  <c r="J165" i="31"/>
  <c r="P164" i="31"/>
  <c r="M164" i="31"/>
  <c r="J164" i="31"/>
  <c r="P163" i="31"/>
  <c r="M163" i="31"/>
  <c r="J163" i="31"/>
  <c r="O161" i="31"/>
  <c r="N161" i="31"/>
  <c r="L161" i="31"/>
  <c r="K161" i="31"/>
  <c r="I161" i="31"/>
  <c r="H161" i="31"/>
  <c r="P160" i="31"/>
  <c r="M160" i="31"/>
  <c r="J160" i="31"/>
  <c r="P159" i="31"/>
  <c r="M159" i="31"/>
  <c r="J159" i="31"/>
  <c r="P158" i="31"/>
  <c r="M158" i="31"/>
  <c r="J158" i="31"/>
  <c r="P157" i="31"/>
  <c r="M157" i="31"/>
  <c r="J157" i="31"/>
  <c r="O155" i="31"/>
  <c r="N155" i="31"/>
  <c r="L155" i="31"/>
  <c r="K155" i="31"/>
  <c r="I155" i="31"/>
  <c r="H155" i="31"/>
  <c r="P154" i="31"/>
  <c r="P155" i="31" s="1"/>
  <c r="M154" i="31"/>
  <c r="M155" i="31" s="1"/>
  <c r="J154" i="31"/>
  <c r="J155" i="31" s="1"/>
  <c r="O152" i="31"/>
  <c r="N152" i="31"/>
  <c r="L152" i="31"/>
  <c r="K152" i="31"/>
  <c r="I152" i="31"/>
  <c r="H152" i="31"/>
  <c r="P151" i="31"/>
  <c r="M151" i="31"/>
  <c r="J151" i="31"/>
  <c r="P150" i="31"/>
  <c r="M150" i="31"/>
  <c r="M152" i="31" s="1"/>
  <c r="J150" i="31"/>
  <c r="O148" i="31"/>
  <c r="N148" i="31"/>
  <c r="L148" i="31"/>
  <c r="K148" i="31"/>
  <c r="I148" i="31"/>
  <c r="H148" i="31"/>
  <c r="P147" i="31"/>
  <c r="P148" i="31" s="1"/>
  <c r="M147" i="31"/>
  <c r="M148" i="31" s="1"/>
  <c r="J147" i="31"/>
  <c r="J148" i="31" s="1"/>
  <c r="O145" i="31"/>
  <c r="N145" i="31"/>
  <c r="L145" i="31"/>
  <c r="K145" i="31"/>
  <c r="I145" i="31"/>
  <c r="H145" i="31"/>
  <c r="P144" i="31"/>
  <c r="M144" i="31"/>
  <c r="J144" i="31"/>
  <c r="P143" i="31"/>
  <c r="P145" i="31" s="1"/>
  <c r="M143" i="31"/>
  <c r="J143" i="31"/>
  <c r="J145" i="31" s="1"/>
  <c r="N141" i="31"/>
  <c r="K141" i="31"/>
  <c r="I141" i="31"/>
  <c r="H141" i="31"/>
  <c r="J141" i="31" s="1"/>
  <c r="P140" i="31"/>
  <c r="M140" i="31"/>
  <c r="J140" i="31"/>
  <c r="P139" i="31"/>
  <c r="M139" i="31"/>
  <c r="J139" i="31"/>
  <c r="O137" i="31"/>
  <c r="N137" i="31"/>
  <c r="L137" i="31"/>
  <c r="K137" i="31"/>
  <c r="I137" i="31"/>
  <c r="H137" i="31"/>
  <c r="P136" i="31"/>
  <c r="M136" i="31"/>
  <c r="J136" i="31"/>
  <c r="P135" i="31"/>
  <c r="P137" i="31" s="1"/>
  <c r="M135" i="31"/>
  <c r="J135" i="31"/>
  <c r="O132" i="31"/>
  <c r="N132" i="31"/>
  <c r="L132" i="31"/>
  <c r="K132" i="31"/>
  <c r="I132" i="31"/>
  <c r="H132" i="31"/>
  <c r="P131" i="31"/>
  <c r="M131" i="31"/>
  <c r="J131" i="31"/>
  <c r="P130" i="31"/>
  <c r="M130" i="31"/>
  <c r="J130" i="31"/>
  <c r="J129" i="31"/>
  <c r="P128" i="31"/>
  <c r="M128" i="31"/>
  <c r="J128" i="31"/>
  <c r="P127" i="31"/>
  <c r="M127" i="31"/>
  <c r="J127" i="31"/>
  <c r="J126" i="31"/>
  <c r="P125" i="31"/>
  <c r="M125" i="31"/>
  <c r="J125" i="31"/>
  <c r="O124" i="31"/>
  <c r="O133" i="31" s="1"/>
  <c r="N124" i="31"/>
  <c r="L124" i="31"/>
  <c r="L133" i="31" s="1"/>
  <c r="K124" i="31"/>
  <c r="I124" i="31"/>
  <c r="I133" i="31" s="1"/>
  <c r="H124" i="31"/>
  <c r="P123" i="31"/>
  <c r="M123" i="31"/>
  <c r="J123" i="31"/>
  <c r="P122" i="31"/>
  <c r="M122" i="31"/>
  <c r="J122" i="31"/>
  <c r="J121" i="31"/>
  <c r="P120" i="31"/>
  <c r="M120" i="31"/>
  <c r="J120" i="31"/>
  <c r="N117" i="31"/>
  <c r="K117" i="31"/>
  <c r="H117" i="31"/>
  <c r="N112" i="31"/>
  <c r="K112" i="31"/>
  <c r="H112" i="31"/>
  <c r="N107" i="31"/>
  <c r="N113" i="31" s="1"/>
  <c r="K107" i="31"/>
  <c r="H107" i="31"/>
  <c r="H113" i="31" s="1"/>
  <c r="O101" i="31"/>
  <c r="N101" i="31"/>
  <c r="L101" i="31"/>
  <c r="K101" i="31"/>
  <c r="I101" i="31"/>
  <c r="H101" i="31"/>
  <c r="P100" i="31"/>
  <c r="P101" i="31" s="1"/>
  <c r="M100" i="31"/>
  <c r="M101" i="31" s="1"/>
  <c r="J100" i="31"/>
  <c r="J101" i="31" s="1"/>
  <c r="O98" i="31"/>
  <c r="N98" i="31"/>
  <c r="L98" i="31"/>
  <c r="K98" i="31"/>
  <c r="I98" i="31"/>
  <c r="H98" i="31"/>
  <c r="P97" i="31"/>
  <c r="M97" i="31"/>
  <c r="J97" i="31"/>
  <c r="P96" i="31"/>
  <c r="M96" i="31"/>
  <c r="J96" i="31"/>
  <c r="P95" i="31"/>
  <c r="M95" i="31"/>
  <c r="J95" i="31"/>
  <c r="P94" i="31"/>
  <c r="M94" i="31"/>
  <c r="J94" i="31"/>
  <c r="P93" i="31"/>
  <c r="M93" i="31"/>
  <c r="J93" i="31"/>
  <c r="P92" i="31"/>
  <c r="M92" i="31"/>
  <c r="J92" i="31"/>
  <c r="P91" i="31"/>
  <c r="M91" i="31"/>
  <c r="J91" i="31"/>
  <c r="P90" i="31"/>
  <c r="M90" i="31"/>
  <c r="J90" i="31"/>
  <c r="P89" i="31"/>
  <c r="M89" i="31"/>
  <c r="J89" i="31"/>
  <c r="P88" i="31"/>
  <c r="M88" i="31"/>
  <c r="J88" i="31"/>
  <c r="P87" i="31"/>
  <c r="M87" i="31"/>
  <c r="J87" i="31"/>
  <c r="P86" i="31"/>
  <c r="M86" i="31"/>
  <c r="J86" i="31"/>
  <c r="P85" i="31"/>
  <c r="M85" i="31"/>
  <c r="J85" i="31"/>
  <c r="P84" i="31"/>
  <c r="M84" i="31"/>
  <c r="J84" i="31"/>
  <c r="P83" i="31"/>
  <c r="M83" i="31"/>
  <c r="J83" i="31"/>
  <c r="P82" i="31"/>
  <c r="M82" i="31"/>
  <c r="J82" i="31"/>
  <c r="P81" i="31"/>
  <c r="M81" i="31"/>
  <c r="J81" i="31"/>
  <c r="P80" i="31"/>
  <c r="M80" i="31"/>
  <c r="J80" i="31"/>
  <c r="P79" i="31"/>
  <c r="M79" i="31"/>
  <c r="J79" i="31"/>
  <c r="P78" i="31"/>
  <c r="M78" i="31"/>
  <c r="J78" i="31"/>
  <c r="P77" i="31"/>
  <c r="M77" i="31"/>
  <c r="J77" i="31"/>
  <c r="P76" i="31"/>
  <c r="M76" i="31"/>
  <c r="J76" i="31"/>
  <c r="P75" i="31"/>
  <c r="M75" i="31"/>
  <c r="J75" i="31"/>
  <c r="P74" i="31"/>
  <c r="M74" i="31"/>
  <c r="J74" i="31"/>
  <c r="P73" i="31"/>
  <c r="M73" i="31"/>
  <c r="J73" i="31"/>
  <c r="P72" i="31"/>
  <c r="M72" i="31"/>
  <c r="J72" i="31"/>
  <c r="P71" i="31"/>
  <c r="M71" i="31"/>
  <c r="J71" i="31"/>
  <c r="P70" i="31"/>
  <c r="M70" i="31"/>
  <c r="J70" i="31"/>
  <c r="P69" i="31"/>
  <c r="M69" i="31"/>
  <c r="J69" i="31"/>
  <c r="J68" i="31"/>
  <c r="P67" i="31"/>
  <c r="M67" i="31"/>
  <c r="J67" i="31"/>
  <c r="O65" i="31"/>
  <c r="N65" i="31"/>
  <c r="L65" i="31"/>
  <c r="K65" i="31"/>
  <c r="I65" i="31"/>
  <c r="H65" i="31"/>
  <c r="P64" i="31"/>
  <c r="M64" i="31"/>
  <c r="J64" i="31"/>
  <c r="P63" i="31"/>
  <c r="M63" i="31"/>
  <c r="J63" i="31"/>
  <c r="P62" i="31"/>
  <c r="M62" i="31"/>
  <c r="J62" i="31"/>
  <c r="P61" i="31"/>
  <c r="M61" i="31"/>
  <c r="J61" i="31"/>
  <c r="J60" i="31"/>
  <c r="P59" i="31"/>
  <c r="M59" i="31"/>
  <c r="J59" i="31"/>
  <c r="P58" i="31"/>
  <c r="M58" i="31"/>
  <c r="J58" i="31"/>
  <c r="P57" i="31"/>
  <c r="M57" i="31"/>
  <c r="J57" i="31"/>
  <c r="P56" i="31"/>
  <c r="M56" i="31"/>
  <c r="J56" i="31"/>
  <c r="P55" i="31"/>
  <c r="M55" i="31"/>
  <c r="J55" i="31"/>
  <c r="P54" i="31"/>
  <c r="M54" i="31"/>
  <c r="J54" i="31"/>
  <c r="P53" i="31"/>
  <c r="M53" i="31"/>
  <c r="J53" i="31"/>
  <c r="P52" i="31"/>
  <c r="M52" i="31"/>
  <c r="J52" i="31"/>
  <c r="P51" i="31"/>
  <c r="M51" i="31"/>
  <c r="J51" i="31"/>
  <c r="P50" i="31"/>
  <c r="M50" i="31"/>
  <c r="J50" i="31"/>
  <c r="P49" i="31"/>
  <c r="M49" i="31"/>
  <c r="J49" i="31"/>
  <c r="P48" i="31"/>
  <c r="M48" i="31"/>
  <c r="J48" i="31"/>
  <c r="P47" i="31"/>
  <c r="M47" i="31"/>
  <c r="J47" i="31"/>
  <c r="P46" i="31"/>
  <c r="M46" i="31"/>
  <c r="J46" i="31"/>
  <c r="P45" i="31"/>
  <c r="M45" i="31"/>
  <c r="J45" i="31"/>
  <c r="P44" i="31"/>
  <c r="M44" i="31"/>
  <c r="J44" i="31"/>
  <c r="P43" i="31"/>
  <c r="M43" i="31"/>
  <c r="J43" i="31"/>
  <c r="P42" i="31"/>
  <c r="M42" i="31"/>
  <c r="J42" i="31"/>
  <c r="P41" i="31"/>
  <c r="M41" i="31"/>
  <c r="J41" i="31"/>
  <c r="J40" i="31"/>
  <c r="P39" i="31"/>
  <c r="M39" i="31"/>
  <c r="J39" i="31"/>
  <c r="P38" i="31"/>
  <c r="M38" i="31"/>
  <c r="J38" i="31"/>
  <c r="P37" i="31"/>
  <c r="M37" i="31"/>
  <c r="J37" i="31"/>
  <c r="B35" i="31"/>
  <c r="C35" i="31" s="1"/>
  <c r="D35" i="31" s="1"/>
  <c r="E35" i="31" s="1"/>
  <c r="F35" i="31" s="1"/>
  <c r="G35" i="31" s="1"/>
  <c r="N34" i="31"/>
  <c r="K34" i="31"/>
  <c r="P26" i="31"/>
  <c r="J24" i="31"/>
  <c r="P42" i="30"/>
  <c r="M42" i="30"/>
  <c r="J42" i="30"/>
  <c r="O172" i="30"/>
  <c r="N172" i="30"/>
  <c r="L172" i="30"/>
  <c r="K172" i="30"/>
  <c r="I172" i="30"/>
  <c r="H172" i="30"/>
  <c r="P171" i="30"/>
  <c r="M171" i="30"/>
  <c r="J171" i="30"/>
  <c r="P170" i="30"/>
  <c r="M170" i="30"/>
  <c r="J170" i="30"/>
  <c r="P169" i="30"/>
  <c r="M169" i="30"/>
  <c r="J169" i="30"/>
  <c r="O167" i="30"/>
  <c r="N167" i="30"/>
  <c r="L167" i="30"/>
  <c r="K167" i="30"/>
  <c r="I167" i="30"/>
  <c r="H167" i="30"/>
  <c r="P166" i="30"/>
  <c r="M166" i="30"/>
  <c r="J166" i="30"/>
  <c r="P165" i="30"/>
  <c r="M165" i="30"/>
  <c r="J165" i="30"/>
  <c r="P164" i="30"/>
  <c r="M164" i="30"/>
  <c r="J164" i="30"/>
  <c r="P163" i="30"/>
  <c r="M163" i="30"/>
  <c r="J163" i="30"/>
  <c r="O161" i="30"/>
  <c r="N161" i="30"/>
  <c r="L161" i="30"/>
  <c r="K161" i="30"/>
  <c r="I161" i="30"/>
  <c r="H161" i="30"/>
  <c r="P160" i="30"/>
  <c r="M160" i="30"/>
  <c r="J160" i="30"/>
  <c r="P159" i="30"/>
  <c r="M159" i="30"/>
  <c r="J159" i="30"/>
  <c r="P158" i="30"/>
  <c r="M158" i="30"/>
  <c r="J158" i="30"/>
  <c r="P157" i="30"/>
  <c r="M157" i="30"/>
  <c r="J157" i="30"/>
  <c r="O155" i="30"/>
  <c r="N155" i="30"/>
  <c r="L155" i="30"/>
  <c r="K155" i="30"/>
  <c r="I155" i="30"/>
  <c r="H155" i="30"/>
  <c r="P154" i="30"/>
  <c r="P155" i="30" s="1"/>
  <c r="M154" i="30"/>
  <c r="M155" i="30" s="1"/>
  <c r="J154" i="30"/>
  <c r="J155" i="30" s="1"/>
  <c r="O152" i="30"/>
  <c r="N152" i="30"/>
  <c r="L152" i="30"/>
  <c r="K152" i="30"/>
  <c r="I152" i="30"/>
  <c r="H152" i="30"/>
  <c r="P151" i="30"/>
  <c r="M151" i="30"/>
  <c r="J151" i="30"/>
  <c r="P150" i="30"/>
  <c r="M150" i="30"/>
  <c r="J150" i="30"/>
  <c r="J152" i="30" s="1"/>
  <c r="O148" i="30"/>
  <c r="N148" i="30"/>
  <c r="L148" i="30"/>
  <c r="K148" i="30"/>
  <c r="I148" i="30"/>
  <c r="H148" i="30"/>
  <c r="P147" i="30"/>
  <c r="P148" i="30" s="1"/>
  <c r="M147" i="30"/>
  <c r="M148" i="30" s="1"/>
  <c r="J147" i="30"/>
  <c r="J148" i="30" s="1"/>
  <c r="O145" i="30"/>
  <c r="N145" i="30"/>
  <c r="L145" i="30"/>
  <c r="K145" i="30"/>
  <c r="I145" i="30"/>
  <c r="H145" i="30"/>
  <c r="P144" i="30"/>
  <c r="M144" i="30"/>
  <c r="J144" i="30"/>
  <c r="P143" i="30"/>
  <c r="M143" i="30"/>
  <c r="J143" i="30"/>
  <c r="N141" i="30"/>
  <c r="K141" i="30"/>
  <c r="I141" i="30"/>
  <c r="H141" i="30"/>
  <c r="P140" i="30"/>
  <c r="M140" i="30"/>
  <c r="J140" i="30"/>
  <c r="P139" i="30"/>
  <c r="M139" i="30"/>
  <c r="J139" i="30"/>
  <c r="O137" i="30"/>
  <c r="N137" i="30"/>
  <c r="L137" i="30"/>
  <c r="K137" i="30"/>
  <c r="I137" i="30"/>
  <c r="H137" i="30"/>
  <c r="P136" i="30"/>
  <c r="M136" i="30"/>
  <c r="J136" i="30"/>
  <c r="P135" i="30"/>
  <c r="M135" i="30"/>
  <c r="J135" i="30"/>
  <c r="O132" i="30"/>
  <c r="N132" i="30"/>
  <c r="L132" i="30"/>
  <c r="K132" i="30"/>
  <c r="I132" i="30"/>
  <c r="H132" i="30"/>
  <c r="P131" i="30"/>
  <c r="M131" i="30"/>
  <c r="J131" i="30"/>
  <c r="P130" i="30"/>
  <c r="M130" i="30"/>
  <c r="J130" i="30"/>
  <c r="J129" i="30"/>
  <c r="P128" i="30"/>
  <c r="M128" i="30"/>
  <c r="J128" i="30"/>
  <c r="P127" i="30"/>
  <c r="M127" i="30"/>
  <c r="J127" i="30"/>
  <c r="J126" i="30"/>
  <c r="P125" i="30"/>
  <c r="M125" i="30"/>
  <c r="J125" i="30"/>
  <c r="O124" i="30"/>
  <c r="N124" i="30"/>
  <c r="L124" i="30"/>
  <c r="K124" i="30"/>
  <c r="I124" i="30"/>
  <c r="H124" i="30"/>
  <c r="P123" i="30"/>
  <c r="M123" i="30"/>
  <c r="J123" i="30"/>
  <c r="P122" i="30"/>
  <c r="M122" i="30"/>
  <c r="J122" i="30"/>
  <c r="J121" i="30"/>
  <c r="P120" i="30"/>
  <c r="M120" i="30"/>
  <c r="J120" i="30"/>
  <c r="N117" i="30"/>
  <c r="K117" i="30"/>
  <c r="H117" i="30"/>
  <c r="N112" i="30"/>
  <c r="K112" i="30"/>
  <c r="H112" i="30"/>
  <c r="N107" i="30"/>
  <c r="K107" i="30"/>
  <c r="H107" i="30"/>
  <c r="O101" i="30"/>
  <c r="N101" i="30"/>
  <c r="L101" i="30"/>
  <c r="K101" i="30"/>
  <c r="I101" i="30"/>
  <c r="H101" i="30"/>
  <c r="P100" i="30"/>
  <c r="P101" i="30" s="1"/>
  <c r="M100" i="30"/>
  <c r="M101" i="30" s="1"/>
  <c r="J100" i="30"/>
  <c r="J101" i="30" s="1"/>
  <c r="O98" i="30"/>
  <c r="N98" i="30"/>
  <c r="L98" i="30"/>
  <c r="K98" i="30"/>
  <c r="I98" i="30"/>
  <c r="H98" i="30"/>
  <c r="P97" i="30"/>
  <c r="M97" i="30"/>
  <c r="J97" i="30"/>
  <c r="P96" i="30"/>
  <c r="M96" i="30"/>
  <c r="J96" i="30"/>
  <c r="P95" i="30"/>
  <c r="M95" i="30"/>
  <c r="J95" i="30"/>
  <c r="P94" i="30"/>
  <c r="M94" i="30"/>
  <c r="J94" i="30"/>
  <c r="P93" i="30"/>
  <c r="M93" i="30"/>
  <c r="J93" i="30"/>
  <c r="P92" i="30"/>
  <c r="M92" i="30"/>
  <c r="J92" i="30"/>
  <c r="P91" i="30"/>
  <c r="M91" i="30"/>
  <c r="J91" i="30"/>
  <c r="P90" i="30"/>
  <c r="M90" i="30"/>
  <c r="J90" i="30"/>
  <c r="P89" i="30"/>
  <c r="M89" i="30"/>
  <c r="J89" i="30"/>
  <c r="P88" i="30"/>
  <c r="M88" i="30"/>
  <c r="J88" i="30"/>
  <c r="P87" i="30"/>
  <c r="M87" i="30"/>
  <c r="J87" i="30"/>
  <c r="P86" i="30"/>
  <c r="M86" i="30"/>
  <c r="J86" i="30"/>
  <c r="P85" i="30"/>
  <c r="M85" i="30"/>
  <c r="J85" i="30"/>
  <c r="P84" i="30"/>
  <c r="M84" i="30"/>
  <c r="J84" i="30"/>
  <c r="P83" i="30"/>
  <c r="M83" i="30"/>
  <c r="J83" i="30"/>
  <c r="P82" i="30"/>
  <c r="M82" i="30"/>
  <c r="J82" i="30"/>
  <c r="P81" i="30"/>
  <c r="M81" i="30"/>
  <c r="J81" i="30"/>
  <c r="P80" i="30"/>
  <c r="M80" i="30"/>
  <c r="J80" i="30"/>
  <c r="P79" i="30"/>
  <c r="M79" i="30"/>
  <c r="J79" i="30"/>
  <c r="P78" i="30"/>
  <c r="M78" i="30"/>
  <c r="J78" i="30"/>
  <c r="P77" i="30"/>
  <c r="M77" i="30"/>
  <c r="J77" i="30"/>
  <c r="P76" i="30"/>
  <c r="M76" i="30"/>
  <c r="J76" i="30"/>
  <c r="P75" i="30"/>
  <c r="M75" i="30"/>
  <c r="J75" i="30"/>
  <c r="P74" i="30"/>
  <c r="M74" i="30"/>
  <c r="J74" i="30"/>
  <c r="P73" i="30"/>
  <c r="M73" i="30"/>
  <c r="J73" i="30"/>
  <c r="P72" i="30"/>
  <c r="M72" i="30"/>
  <c r="J72" i="30"/>
  <c r="P71" i="30"/>
  <c r="M71" i="30"/>
  <c r="J71" i="30"/>
  <c r="P70" i="30"/>
  <c r="M70" i="30"/>
  <c r="J70" i="30"/>
  <c r="P69" i="30"/>
  <c r="M69" i="30"/>
  <c r="J69" i="30"/>
  <c r="J68" i="30"/>
  <c r="P67" i="30"/>
  <c r="M67" i="30"/>
  <c r="J67" i="30"/>
  <c r="O65" i="30"/>
  <c r="N65" i="30"/>
  <c r="L65" i="30"/>
  <c r="K65" i="30"/>
  <c r="I65" i="30"/>
  <c r="H65" i="30"/>
  <c r="P64" i="30"/>
  <c r="M64" i="30"/>
  <c r="J64" i="30"/>
  <c r="P63" i="30"/>
  <c r="M63" i="30"/>
  <c r="J63" i="30"/>
  <c r="P62" i="30"/>
  <c r="M62" i="30"/>
  <c r="J62" i="30"/>
  <c r="P61" i="30"/>
  <c r="M61" i="30"/>
  <c r="J61" i="30"/>
  <c r="J60" i="30"/>
  <c r="P59" i="30"/>
  <c r="M59" i="30"/>
  <c r="J59" i="30"/>
  <c r="P58" i="30"/>
  <c r="M58" i="30"/>
  <c r="J58" i="30"/>
  <c r="P57" i="30"/>
  <c r="M57" i="30"/>
  <c r="J57" i="30"/>
  <c r="P56" i="30"/>
  <c r="M56" i="30"/>
  <c r="J56" i="30"/>
  <c r="P55" i="30"/>
  <c r="M55" i="30"/>
  <c r="J55" i="30"/>
  <c r="P54" i="30"/>
  <c r="M54" i="30"/>
  <c r="J54" i="30"/>
  <c r="P53" i="30"/>
  <c r="M53" i="30"/>
  <c r="J53" i="30"/>
  <c r="P52" i="30"/>
  <c r="M52" i="30"/>
  <c r="J52" i="30"/>
  <c r="P51" i="30"/>
  <c r="M51" i="30"/>
  <c r="J51" i="30"/>
  <c r="P50" i="30"/>
  <c r="M50" i="30"/>
  <c r="J50" i="30"/>
  <c r="P49" i="30"/>
  <c r="M49" i="30"/>
  <c r="J49" i="30"/>
  <c r="P48" i="30"/>
  <c r="M48" i="30"/>
  <c r="J48" i="30"/>
  <c r="P47" i="30"/>
  <c r="M47" i="30"/>
  <c r="J47" i="30"/>
  <c r="P46" i="30"/>
  <c r="M46" i="30"/>
  <c r="J46" i="30"/>
  <c r="P45" i="30"/>
  <c r="M45" i="30"/>
  <c r="J45" i="30"/>
  <c r="P44" i="30"/>
  <c r="M44" i="30"/>
  <c r="J44" i="30"/>
  <c r="P43" i="30"/>
  <c r="M43" i="30"/>
  <c r="J43" i="30"/>
  <c r="P41" i="30"/>
  <c r="M41" i="30"/>
  <c r="J41" i="30"/>
  <c r="J40" i="30"/>
  <c r="P39" i="30"/>
  <c r="M39" i="30"/>
  <c r="J39" i="30"/>
  <c r="P38" i="30"/>
  <c r="M38" i="30"/>
  <c r="J38" i="30"/>
  <c r="P37" i="30"/>
  <c r="M37" i="30"/>
  <c r="J37" i="30"/>
  <c r="B35" i="30"/>
  <c r="C35" i="30" s="1"/>
  <c r="D35" i="30" s="1"/>
  <c r="E35" i="30" s="1"/>
  <c r="F35" i="30" s="1"/>
  <c r="G35" i="30" s="1"/>
  <c r="N34" i="30"/>
  <c r="K34" i="30"/>
  <c r="P26" i="30"/>
  <c r="J24" i="30"/>
  <c r="P92" i="29"/>
  <c r="P91" i="29"/>
  <c r="M92" i="29"/>
  <c r="M91" i="29"/>
  <c r="J92" i="29"/>
  <c r="J91" i="29"/>
  <c r="O171" i="29"/>
  <c r="N171" i="29"/>
  <c r="L171" i="29"/>
  <c r="K171" i="29"/>
  <c r="I171" i="29"/>
  <c r="H171" i="29"/>
  <c r="P170" i="29"/>
  <c r="M170" i="29"/>
  <c r="J170" i="29"/>
  <c r="P169" i="29"/>
  <c r="M169" i="29"/>
  <c r="J169" i="29"/>
  <c r="P168" i="29"/>
  <c r="M168" i="29"/>
  <c r="J168" i="29"/>
  <c r="O166" i="29"/>
  <c r="N166" i="29"/>
  <c r="L166" i="29"/>
  <c r="K166" i="29"/>
  <c r="I166" i="29"/>
  <c r="H166" i="29"/>
  <c r="P165" i="29"/>
  <c r="M165" i="29"/>
  <c r="J165" i="29"/>
  <c r="P164" i="29"/>
  <c r="M164" i="29"/>
  <c r="J164" i="29"/>
  <c r="P163" i="29"/>
  <c r="M163" i="29"/>
  <c r="J163" i="29"/>
  <c r="P162" i="29"/>
  <c r="M162" i="29"/>
  <c r="J162" i="29"/>
  <c r="O160" i="29"/>
  <c r="N160" i="29"/>
  <c r="L160" i="29"/>
  <c r="K160" i="29"/>
  <c r="I160" i="29"/>
  <c r="H160" i="29"/>
  <c r="P159" i="29"/>
  <c r="M159" i="29"/>
  <c r="J159" i="29"/>
  <c r="P158" i="29"/>
  <c r="M158" i="29"/>
  <c r="J158" i="29"/>
  <c r="P157" i="29"/>
  <c r="M157" i="29"/>
  <c r="J157" i="29"/>
  <c r="P156" i="29"/>
  <c r="M156" i="29"/>
  <c r="J156" i="29"/>
  <c r="O154" i="29"/>
  <c r="N154" i="29"/>
  <c r="L154" i="29"/>
  <c r="K154" i="29"/>
  <c r="I154" i="29"/>
  <c r="H154" i="29"/>
  <c r="P153" i="29"/>
  <c r="P154" i="29" s="1"/>
  <c r="M153" i="29"/>
  <c r="M154" i="29" s="1"/>
  <c r="J153" i="29"/>
  <c r="J154" i="29" s="1"/>
  <c r="O151" i="29"/>
  <c r="N151" i="29"/>
  <c r="L151" i="29"/>
  <c r="K151" i="29"/>
  <c r="I151" i="29"/>
  <c r="H151" i="29"/>
  <c r="P150" i="29"/>
  <c r="M150" i="29"/>
  <c r="J150" i="29"/>
  <c r="P149" i="29"/>
  <c r="M149" i="29"/>
  <c r="J149" i="29"/>
  <c r="O147" i="29"/>
  <c r="N147" i="29"/>
  <c r="L147" i="29"/>
  <c r="K147" i="29"/>
  <c r="I147" i="29"/>
  <c r="H147" i="29"/>
  <c r="P146" i="29"/>
  <c r="P147" i="29" s="1"/>
  <c r="M146" i="29"/>
  <c r="M147" i="29" s="1"/>
  <c r="J146" i="29"/>
  <c r="J147" i="29" s="1"/>
  <c r="O144" i="29"/>
  <c r="N144" i="29"/>
  <c r="L144" i="29"/>
  <c r="K144" i="29"/>
  <c r="I144" i="29"/>
  <c r="H144" i="29"/>
  <c r="P143" i="29"/>
  <c r="M143" i="29"/>
  <c r="J143" i="29"/>
  <c r="P142" i="29"/>
  <c r="M142" i="29"/>
  <c r="J142" i="29"/>
  <c r="N140" i="29"/>
  <c r="K140" i="29"/>
  <c r="I140" i="29"/>
  <c r="H140" i="29"/>
  <c r="P139" i="29"/>
  <c r="M139" i="29"/>
  <c r="J139" i="29"/>
  <c r="P138" i="29"/>
  <c r="M138" i="29"/>
  <c r="J138" i="29"/>
  <c r="O136" i="29"/>
  <c r="N136" i="29"/>
  <c r="L136" i="29"/>
  <c r="K136" i="29"/>
  <c r="I136" i="29"/>
  <c r="H136" i="29"/>
  <c r="P135" i="29"/>
  <c r="M135" i="29"/>
  <c r="J135" i="29"/>
  <c r="P134" i="29"/>
  <c r="M134" i="29"/>
  <c r="J134" i="29"/>
  <c r="O131" i="29"/>
  <c r="N131" i="29"/>
  <c r="L131" i="29"/>
  <c r="K131" i="29"/>
  <c r="I131" i="29"/>
  <c r="H131" i="29"/>
  <c r="P130" i="29"/>
  <c r="M130" i="29"/>
  <c r="J130" i="29"/>
  <c r="P129" i="29"/>
  <c r="M129" i="29"/>
  <c r="J129" i="29"/>
  <c r="J128" i="29"/>
  <c r="P127" i="29"/>
  <c r="M127" i="29"/>
  <c r="J127" i="29"/>
  <c r="P126" i="29"/>
  <c r="M126" i="29"/>
  <c r="J126" i="29"/>
  <c r="J125" i="29"/>
  <c r="P124" i="29"/>
  <c r="M124" i="29"/>
  <c r="J124" i="29"/>
  <c r="O123" i="29"/>
  <c r="N123" i="29"/>
  <c r="L123" i="29"/>
  <c r="K123" i="29"/>
  <c r="I123" i="29"/>
  <c r="H123" i="29"/>
  <c r="P122" i="29"/>
  <c r="M122" i="29"/>
  <c r="J122" i="29"/>
  <c r="P121" i="29"/>
  <c r="M121" i="29"/>
  <c r="J121" i="29"/>
  <c r="J120" i="29"/>
  <c r="P119" i="29"/>
  <c r="M119" i="29"/>
  <c r="J119" i="29"/>
  <c r="N116" i="29"/>
  <c r="K116" i="29"/>
  <c r="H116" i="29"/>
  <c r="N111" i="29"/>
  <c r="K111" i="29"/>
  <c r="H111" i="29"/>
  <c r="N106" i="29"/>
  <c r="K106" i="29"/>
  <c r="H106" i="29"/>
  <c r="O100" i="29"/>
  <c r="N100" i="29"/>
  <c r="L100" i="29"/>
  <c r="K100" i="29"/>
  <c r="I100" i="29"/>
  <c r="H100" i="29"/>
  <c r="P99" i="29"/>
  <c r="P100" i="29" s="1"/>
  <c r="M99" i="29"/>
  <c r="M100" i="29" s="1"/>
  <c r="J99" i="29"/>
  <c r="J100" i="29" s="1"/>
  <c r="O97" i="29"/>
  <c r="N97" i="29"/>
  <c r="L97" i="29"/>
  <c r="K97" i="29"/>
  <c r="I97" i="29"/>
  <c r="H97" i="29"/>
  <c r="P96" i="29"/>
  <c r="M96" i="29"/>
  <c r="J96" i="29"/>
  <c r="P95" i="29"/>
  <c r="M95" i="29"/>
  <c r="J95" i="29"/>
  <c r="P94" i="29"/>
  <c r="M94" i="29"/>
  <c r="J94" i="29"/>
  <c r="P93" i="29"/>
  <c r="M93" i="29"/>
  <c r="J93" i="29"/>
  <c r="P90" i="29"/>
  <c r="M90" i="29"/>
  <c r="J90" i="29"/>
  <c r="P89" i="29"/>
  <c r="M89" i="29"/>
  <c r="J89" i="29"/>
  <c r="P88" i="29"/>
  <c r="M88" i="29"/>
  <c r="J88" i="29"/>
  <c r="P87" i="29"/>
  <c r="M87" i="29"/>
  <c r="J87" i="29"/>
  <c r="P86" i="29"/>
  <c r="M86" i="29"/>
  <c r="J86" i="29"/>
  <c r="P85" i="29"/>
  <c r="M85" i="29"/>
  <c r="J85" i="29"/>
  <c r="P84" i="29"/>
  <c r="M84" i="29"/>
  <c r="J84" i="29"/>
  <c r="P83" i="29"/>
  <c r="M83" i="29"/>
  <c r="J83" i="29"/>
  <c r="P82" i="29"/>
  <c r="M82" i="29"/>
  <c r="J82" i="29"/>
  <c r="P81" i="29"/>
  <c r="M81" i="29"/>
  <c r="J81" i="29"/>
  <c r="P80" i="29"/>
  <c r="M80" i="29"/>
  <c r="J80" i="29"/>
  <c r="P79" i="29"/>
  <c r="M79" i="29"/>
  <c r="J79" i="29"/>
  <c r="P78" i="29"/>
  <c r="M78" i="29"/>
  <c r="J78" i="29"/>
  <c r="P77" i="29"/>
  <c r="M77" i="29"/>
  <c r="J77" i="29"/>
  <c r="P76" i="29"/>
  <c r="M76" i="29"/>
  <c r="J76" i="29"/>
  <c r="P75" i="29"/>
  <c r="M75" i="29"/>
  <c r="J75" i="29"/>
  <c r="P74" i="29"/>
  <c r="M74" i="29"/>
  <c r="J74" i="29"/>
  <c r="P73" i="29"/>
  <c r="M73" i="29"/>
  <c r="J73" i="29"/>
  <c r="P72" i="29"/>
  <c r="M72" i="29"/>
  <c r="J72" i="29"/>
  <c r="P71" i="29"/>
  <c r="M71" i="29"/>
  <c r="J71" i="29"/>
  <c r="P70" i="29"/>
  <c r="M70" i="29"/>
  <c r="J70" i="29"/>
  <c r="P69" i="29"/>
  <c r="M69" i="29"/>
  <c r="J69" i="29"/>
  <c r="P68" i="29"/>
  <c r="M68" i="29"/>
  <c r="J68" i="29"/>
  <c r="J67" i="29"/>
  <c r="P66" i="29"/>
  <c r="M66" i="29"/>
  <c r="J66" i="29"/>
  <c r="O64" i="29"/>
  <c r="N64" i="29"/>
  <c r="L64" i="29"/>
  <c r="K64" i="29"/>
  <c r="I64" i="29"/>
  <c r="H64" i="29"/>
  <c r="P63" i="29"/>
  <c r="M63" i="29"/>
  <c r="J63" i="29"/>
  <c r="P62" i="29"/>
  <c r="M62" i="29"/>
  <c r="J62" i="29"/>
  <c r="P61" i="29"/>
  <c r="M61" i="29"/>
  <c r="J61" i="29"/>
  <c r="P60" i="29"/>
  <c r="M60" i="29"/>
  <c r="J60" i="29"/>
  <c r="J59" i="29"/>
  <c r="P58" i="29"/>
  <c r="M58" i="29"/>
  <c r="J58" i="29"/>
  <c r="P57" i="29"/>
  <c r="M57" i="29"/>
  <c r="J57" i="29"/>
  <c r="P56" i="29"/>
  <c r="M56" i="29"/>
  <c r="J56" i="29"/>
  <c r="P55" i="29"/>
  <c r="M55" i="29"/>
  <c r="J55" i="29"/>
  <c r="P54" i="29"/>
  <c r="M54" i="29"/>
  <c r="J54" i="29"/>
  <c r="P53" i="29"/>
  <c r="M53" i="29"/>
  <c r="J53" i="29"/>
  <c r="P52" i="29"/>
  <c r="M52" i="29"/>
  <c r="J52" i="29"/>
  <c r="P51" i="29"/>
  <c r="M51" i="29"/>
  <c r="J51" i="29"/>
  <c r="P50" i="29"/>
  <c r="M50" i="29"/>
  <c r="J50" i="29"/>
  <c r="P49" i="29"/>
  <c r="M49" i="29"/>
  <c r="J49" i="29"/>
  <c r="P48" i="29"/>
  <c r="M48" i="29"/>
  <c r="J48" i="29"/>
  <c r="P47" i="29"/>
  <c r="M47" i="29"/>
  <c r="J47" i="29"/>
  <c r="P46" i="29"/>
  <c r="M46" i="29"/>
  <c r="J46" i="29"/>
  <c r="P45" i="29"/>
  <c r="M45" i="29"/>
  <c r="J45" i="29"/>
  <c r="P44" i="29"/>
  <c r="M44" i="29"/>
  <c r="J44" i="29"/>
  <c r="P43" i="29"/>
  <c r="M43" i="29"/>
  <c r="J43" i="29"/>
  <c r="P42" i="29"/>
  <c r="M42" i="29"/>
  <c r="J42" i="29"/>
  <c r="P41" i="29"/>
  <c r="M41" i="29"/>
  <c r="J41" i="29"/>
  <c r="J40" i="29"/>
  <c r="P39" i="29"/>
  <c r="M39" i="29"/>
  <c r="J39" i="29"/>
  <c r="P38" i="29"/>
  <c r="M38" i="29"/>
  <c r="J38" i="29"/>
  <c r="P37" i="29"/>
  <c r="M37" i="29"/>
  <c r="J37" i="29"/>
  <c r="B35" i="29"/>
  <c r="C35" i="29" s="1"/>
  <c r="D35" i="29" s="1"/>
  <c r="E35" i="29" s="1"/>
  <c r="F35" i="29" s="1"/>
  <c r="G35" i="29" s="1"/>
  <c r="N34" i="29"/>
  <c r="K34" i="29"/>
  <c r="P26" i="29"/>
  <c r="J24" i="29"/>
  <c r="P38" i="28"/>
  <c r="M38" i="28"/>
  <c r="J38" i="28"/>
  <c r="O169" i="28"/>
  <c r="N169" i="28"/>
  <c r="L169" i="28"/>
  <c r="K169" i="28"/>
  <c r="I169" i="28"/>
  <c r="H169" i="28"/>
  <c r="P168" i="28"/>
  <c r="M168" i="28"/>
  <c r="J168" i="28"/>
  <c r="P167" i="28"/>
  <c r="M167" i="28"/>
  <c r="J167" i="28"/>
  <c r="P166" i="28"/>
  <c r="M166" i="28"/>
  <c r="J166" i="28"/>
  <c r="O164" i="28"/>
  <c r="N164" i="28"/>
  <c r="L164" i="28"/>
  <c r="K164" i="28"/>
  <c r="I164" i="28"/>
  <c r="H164" i="28"/>
  <c r="P163" i="28"/>
  <c r="M163" i="28"/>
  <c r="J163" i="28"/>
  <c r="P162" i="28"/>
  <c r="M162" i="28"/>
  <c r="J162" i="28"/>
  <c r="P161" i="28"/>
  <c r="M161" i="28"/>
  <c r="J161" i="28"/>
  <c r="P160" i="28"/>
  <c r="M160" i="28"/>
  <c r="J160" i="28"/>
  <c r="O158" i="28"/>
  <c r="N158" i="28"/>
  <c r="L158" i="28"/>
  <c r="K158" i="28"/>
  <c r="I158" i="28"/>
  <c r="H158" i="28"/>
  <c r="P157" i="28"/>
  <c r="M157" i="28"/>
  <c r="J157" i="28"/>
  <c r="P156" i="28"/>
  <c r="M156" i="28"/>
  <c r="J156" i="28"/>
  <c r="P155" i="28"/>
  <c r="M155" i="28"/>
  <c r="J155" i="28"/>
  <c r="P154" i="28"/>
  <c r="M154" i="28"/>
  <c r="J154" i="28"/>
  <c r="O152" i="28"/>
  <c r="N152" i="28"/>
  <c r="L152" i="28"/>
  <c r="K152" i="28"/>
  <c r="I152" i="28"/>
  <c r="H152" i="28"/>
  <c r="P151" i="28"/>
  <c r="P152" i="28" s="1"/>
  <c r="M151" i="28"/>
  <c r="M152" i="28" s="1"/>
  <c r="J151" i="28"/>
  <c r="J152" i="28" s="1"/>
  <c r="O149" i="28"/>
  <c r="N149" i="28"/>
  <c r="L149" i="28"/>
  <c r="K149" i="28"/>
  <c r="I149" i="28"/>
  <c r="H149" i="28"/>
  <c r="P148" i="28"/>
  <c r="M148" i="28"/>
  <c r="J148" i="28"/>
  <c r="P147" i="28"/>
  <c r="M147" i="28"/>
  <c r="J147" i="28"/>
  <c r="O145" i="28"/>
  <c r="N145" i="28"/>
  <c r="L145" i="28"/>
  <c r="K145" i="28"/>
  <c r="I145" i="28"/>
  <c r="H145" i="28"/>
  <c r="P144" i="28"/>
  <c r="P145" i="28" s="1"/>
  <c r="M144" i="28"/>
  <c r="M145" i="28" s="1"/>
  <c r="J144" i="28"/>
  <c r="J145" i="28" s="1"/>
  <c r="O142" i="28"/>
  <c r="N142" i="28"/>
  <c r="L142" i="28"/>
  <c r="K142" i="28"/>
  <c r="I142" i="28"/>
  <c r="H142" i="28"/>
  <c r="P141" i="28"/>
  <c r="M141" i="28"/>
  <c r="J141" i="28"/>
  <c r="P140" i="28"/>
  <c r="M140" i="28"/>
  <c r="J140" i="28"/>
  <c r="N138" i="28"/>
  <c r="K138" i="28"/>
  <c r="I138" i="28"/>
  <c r="H138" i="28"/>
  <c r="P137" i="28"/>
  <c r="M137" i="28"/>
  <c r="J137" i="28"/>
  <c r="P136" i="28"/>
  <c r="M136" i="28"/>
  <c r="J136" i="28"/>
  <c r="O134" i="28"/>
  <c r="N134" i="28"/>
  <c r="L134" i="28"/>
  <c r="K134" i="28"/>
  <c r="I134" i="28"/>
  <c r="H134" i="28"/>
  <c r="P133" i="28"/>
  <c r="M133" i="28"/>
  <c r="J133" i="28"/>
  <c r="P132" i="28"/>
  <c r="M132" i="28"/>
  <c r="J132" i="28"/>
  <c r="O129" i="28"/>
  <c r="N129" i="28"/>
  <c r="L129" i="28"/>
  <c r="K129" i="28"/>
  <c r="I129" i="28"/>
  <c r="H129" i="28"/>
  <c r="P128" i="28"/>
  <c r="M128" i="28"/>
  <c r="J128" i="28"/>
  <c r="P127" i="28"/>
  <c r="M127" i="28"/>
  <c r="J127" i="28"/>
  <c r="J126" i="28"/>
  <c r="P125" i="28"/>
  <c r="M125" i="28"/>
  <c r="J125" i="28"/>
  <c r="P124" i="28"/>
  <c r="M124" i="28"/>
  <c r="J124" i="28"/>
  <c r="J123" i="28"/>
  <c r="P122" i="28"/>
  <c r="M122" i="28"/>
  <c r="J122" i="28"/>
  <c r="O121" i="28"/>
  <c r="N121" i="28"/>
  <c r="L121" i="28"/>
  <c r="K121" i="28"/>
  <c r="I121" i="28"/>
  <c r="H121" i="28"/>
  <c r="P120" i="28"/>
  <c r="M120" i="28"/>
  <c r="J120" i="28"/>
  <c r="P119" i="28"/>
  <c r="M119" i="28"/>
  <c r="J119" i="28"/>
  <c r="J118" i="28"/>
  <c r="P117" i="28"/>
  <c r="M117" i="28"/>
  <c r="J117" i="28"/>
  <c r="N114" i="28"/>
  <c r="K114" i="28"/>
  <c r="H114" i="28"/>
  <c r="N109" i="28"/>
  <c r="K109" i="28"/>
  <c r="H109" i="28"/>
  <c r="N104" i="28"/>
  <c r="K104" i="28"/>
  <c r="H104" i="28"/>
  <c r="O98" i="28"/>
  <c r="N98" i="28"/>
  <c r="L98" i="28"/>
  <c r="K98" i="28"/>
  <c r="I98" i="28"/>
  <c r="H98" i="28"/>
  <c r="P97" i="28"/>
  <c r="P98" i="28" s="1"/>
  <c r="M97" i="28"/>
  <c r="M98" i="28" s="1"/>
  <c r="J97" i="28"/>
  <c r="J98" i="28" s="1"/>
  <c r="O95" i="28"/>
  <c r="N95" i="28"/>
  <c r="L95" i="28"/>
  <c r="K95" i="28"/>
  <c r="I95" i="28"/>
  <c r="H95" i="28"/>
  <c r="P94" i="28"/>
  <c r="M94" i="28"/>
  <c r="J94" i="28"/>
  <c r="P93" i="28"/>
  <c r="M93" i="28"/>
  <c r="J93" i="28"/>
  <c r="P92" i="28"/>
  <c r="M92" i="28"/>
  <c r="J92" i="28"/>
  <c r="P91" i="28"/>
  <c r="M91" i="28"/>
  <c r="J91" i="28"/>
  <c r="P90" i="28"/>
  <c r="M90" i="28"/>
  <c r="J90" i="28"/>
  <c r="P89" i="28"/>
  <c r="M89" i="28"/>
  <c r="J89" i="28"/>
  <c r="P88" i="28"/>
  <c r="M88" i="28"/>
  <c r="J88" i="28"/>
  <c r="P87" i="28"/>
  <c r="M87" i="28"/>
  <c r="J87" i="28"/>
  <c r="P86" i="28"/>
  <c r="M86" i="28"/>
  <c r="J86" i="28"/>
  <c r="P85" i="28"/>
  <c r="M85" i="28"/>
  <c r="J85" i="28"/>
  <c r="P84" i="28"/>
  <c r="M84" i="28"/>
  <c r="J84" i="28"/>
  <c r="P83" i="28"/>
  <c r="M83" i="28"/>
  <c r="J83" i="28"/>
  <c r="P82" i="28"/>
  <c r="M82" i="28"/>
  <c r="J82" i="28"/>
  <c r="P81" i="28"/>
  <c r="M81" i="28"/>
  <c r="J81" i="28"/>
  <c r="P80" i="28"/>
  <c r="M80" i="28"/>
  <c r="J80" i="28"/>
  <c r="P79" i="28"/>
  <c r="M79" i="28"/>
  <c r="J79" i="28"/>
  <c r="P78" i="28"/>
  <c r="M78" i="28"/>
  <c r="J78" i="28"/>
  <c r="P77" i="28"/>
  <c r="M77" i="28"/>
  <c r="J77" i="28"/>
  <c r="P76" i="28"/>
  <c r="M76" i="28"/>
  <c r="J76" i="28"/>
  <c r="P75" i="28"/>
  <c r="M75" i="28"/>
  <c r="J75" i="28"/>
  <c r="P74" i="28"/>
  <c r="M74" i="28"/>
  <c r="J74" i="28"/>
  <c r="P73" i="28"/>
  <c r="M73" i="28"/>
  <c r="J73" i="28"/>
  <c r="P72" i="28"/>
  <c r="M72" i="28"/>
  <c r="J72" i="28"/>
  <c r="P71" i="28"/>
  <c r="M71" i="28"/>
  <c r="J71" i="28"/>
  <c r="P70" i="28"/>
  <c r="M70" i="28"/>
  <c r="J70" i="28"/>
  <c r="P69" i="28"/>
  <c r="M69" i="28"/>
  <c r="J69" i="28"/>
  <c r="P68" i="28"/>
  <c r="M68" i="28"/>
  <c r="J68" i="28"/>
  <c r="J67" i="28"/>
  <c r="P66" i="28"/>
  <c r="M66" i="28"/>
  <c r="J66" i="28"/>
  <c r="O64" i="28"/>
  <c r="N64" i="28"/>
  <c r="L64" i="28"/>
  <c r="K64" i="28"/>
  <c r="I64" i="28"/>
  <c r="H64" i="28"/>
  <c r="P63" i="28"/>
  <c r="M63" i="28"/>
  <c r="J63" i="28"/>
  <c r="P62" i="28"/>
  <c r="M62" i="28"/>
  <c r="J62" i="28"/>
  <c r="P61" i="28"/>
  <c r="M61" i="28"/>
  <c r="J61" i="28"/>
  <c r="P60" i="28"/>
  <c r="M60" i="28"/>
  <c r="J60" i="28"/>
  <c r="J59" i="28"/>
  <c r="P58" i="28"/>
  <c r="M58" i="28"/>
  <c r="J58" i="28"/>
  <c r="P57" i="28"/>
  <c r="M57" i="28"/>
  <c r="J57" i="28"/>
  <c r="P56" i="28"/>
  <c r="M56" i="28"/>
  <c r="J56" i="28"/>
  <c r="P55" i="28"/>
  <c r="M55" i="28"/>
  <c r="J55" i="28"/>
  <c r="P54" i="28"/>
  <c r="M54" i="28"/>
  <c r="J54" i="28"/>
  <c r="P53" i="28"/>
  <c r="M53" i="28"/>
  <c r="J53" i="28"/>
  <c r="P52" i="28"/>
  <c r="M52" i="28"/>
  <c r="J52" i="28"/>
  <c r="P51" i="28"/>
  <c r="M51" i="28"/>
  <c r="J51" i="28"/>
  <c r="P50" i="28"/>
  <c r="M50" i="28"/>
  <c r="J50" i="28"/>
  <c r="P49" i="28"/>
  <c r="M49" i="28"/>
  <c r="J49" i="28"/>
  <c r="P48" i="28"/>
  <c r="M48" i="28"/>
  <c r="J48" i="28"/>
  <c r="P47" i="28"/>
  <c r="M47" i="28"/>
  <c r="J47" i="28"/>
  <c r="P46" i="28"/>
  <c r="M46" i="28"/>
  <c r="J46" i="28"/>
  <c r="P45" i="28"/>
  <c r="M45" i="28"/>
  <c r="J45" i="28"/>
  <c r="P44" i="28"/>
  <c r="M44" i="28"/>
  <c r="J44" i="28"/>
  <c r="P43" i="28"/>
  <c r="M43" i="28"/>
  <c r="J43" i="28"/>
  <c r="P42" i="28"/>
  <c r="M42" i="28"/>
  <c r="J42" i="28"/>
  <c r="P41" i="28"/>
  <c r="M41" i="28"/>
  <c r="J41" i="28"/>
  <c r="J40" i="28"/>
  <c r="P39" i="28"/>
  <c r="M39" i="28"/>
  <c r="J39" i="28"/>
  <c r="P37" i="28"/>
  <c r="M37" i="28"/>
  <c r="J37" i="28"/>
  <c r="B35" i="28"/>
  <c r="C35" i="28" s="1"/>
  <c r="D35" i="28" s="1"/>
  <c r="E35" i="28" s="1"/>
  <c r="F35" i="28" s="1"/>
  <c r="G35" i="28" s="1"/>
  <c r="N34" i="28"/>
  <c r="K34" i="28"/>
  <c r="P26" i="28"/>
  <c r="J24" i="28"/>
  <c r="O168" i="27"/>
  <c r="N168" i="27"/>
  <c r="L168" i="27"/>
  <c r="K168" i="27"/>
  <c r="I168" i="27"/>
  <c r="H168" i="27"/>
  <c r="P167" i="27"/>
  <c r="M167" i="27"/>
  <c r="J167" i="27"/>
  <c r="P166" i="27"/>
  <c r="M166" i="27"/>
  <c r="J166" i="27"/>
  <c r="P165" i="27"/>
  <c r="M165" i="27"/>
  <c r="J165" i="27"/>
  <c r="O163" i="27"/>
  <c r="N163" i="27"/>
  <c r="L163" i="27"/>
  <c r="K163" i="27"/>
  <c r="I163" i="27"/>
  <c r="H163" i="27"/>
  <c r="P162" i="27"/>
  <c r="M162" i="27"/>
  <c r="J162" i="27"/>
  <c r="P161" i="27"/>
  <c r="M161" i="27"/>
  <c r="J161" i="27"/>
  <c r="P160" i="27"/>
  <c r="M160" i="27"/>
  <c r="J160" i="27"/>
  <c r="P159" i="27"/>
  <c r="M159" i="27"/>
  <c r="J159" i="27"/>
  <c r="O157" i="27"/>
  <c r="N157" i="27"/>
  <c r="L157" i="27"/>
  <c r="K157" i="27"/>
  <c r="I157" i="27"/>
  <c r="H157" i="27"/>
  <c r="P156" i="27"/>
  <c r="M156" i="27"/>
  <c r="J156" i="27"/>
  <c r="P155" i="27"/>
  <c r="M155" i="27"/>
  <c r="J155" i="27"/>
  <c r="P154" i="27"/>
  <c r="M154" i="27"/>
  <c r="J154" i="27"/>
  <c r="P153" i="27"/>
  <c r="M153" i="27"/>
  <c r="J153" i="27"/>
  <c r="O151" i="27"/>
  <c r="N151" i="27"/>
  <c r="L151" i="27"/>
  <c r="K151" i="27"/>
  <c r="I151" i="27"/>
  <c r="H151" i="27"/>
  <c r="P150" i="27"/>
  <c r="P151" i="27" s="1"/>
  <c r="M150" i="27"/>
  <c r="M151" i="27" s="1"/>
  <c r="J150" i="27"/>
  <c r="J151" i="27" s="1"/>
  <c r="O148" i="27"/>
  <c r="N148" i="27"/>
  <c r="L148" i="27"/>
  <c r="K148" i="27"/>
  <c r="I148" i="27"/>
  <c r="H148" i="27"/>
  <c r="P147" i="27"/>
  <c r="M147" i="27"/>
  <c r="J147" i="27"/>
  <c r="P146" i="27"/>
  <c r="M146" i="27"/>
  <c r="J146" i="27"/>
  <c r="O144" i="27"/>
  <c r="N144" i="27"/>
  <c r="L144" i="27"/>
  <c r="K144" i="27"/>
  <c r="I144" i="27"/>
  <c r="H144" i="27"/>
  <c r="P143" i="27"/>
  <c r="P144" i="27" s="1"/>
  <c r="M143" i="27"/>
  <c r="M144" i="27" s="1"/>
  <c r="J143" i="27"/>
  <c r="J144" i="27" s="1"/>
  <c r="O141" i="27"/>
  <c r="N141" i="27"/>
  <c r="L141" i="27"/>
  <c r="K141" i="27"/>
  <c r="I141" i="27"/>
  <c r="H141" i="27"/>
  <c r="P140" i="27"/>
  <c r="M140" i="27"/>
  <c r="J140" i="27"/>
  <c r="P139" i="27"/>
  <c r="M139" i="27"/>
  <c r="J139" i="27"/>
  <c r="N137" i="27"/>
  <c r="K137" i="27"/>
  <c r="I137" i="27"/>
  <c r="H137" i="27"/>
  <c r="P136" i="27"/>
  <c r="M136" i="27"/>
  <c r="J136" i="27"/>
  <c r="P135" i="27"/>
  <c r="M135" i="27"/>
  <c r="J135" i="27"/>
  <c r="O133" i="27"/>
  <c r="N133" i="27"/>
  <c r="L133" i="27"/>
  <c r="K133" i="27"/>
  <c r="I133" i="27"/>
  <c r="H133" i="27"/>
  <c r="P132" i="27"/>
  <c r="M132" i="27"/>
  <c r="J132" i="27"/>
  <c r="P131" i="27"/>
  <c r="M131" i="27"/>
  <c r="J131" i="27"/>
  <c r="O128" i="27"/>
  <c r="N128" i="27"/>
  <c r="L128" i="27"/>
  <c r="K128" i="27"/>
  <c r="I128" i="27"/>
  <c r="H128" i="27"/>
  <c r="P127" i="27"/>
  <c r="M127" i="27"/>
  <c r="J127" i="27"/>
  <c r="P126" i="27"/>
  <c r="M126" i="27"/>
  <c r="J126" i="27"/>
  <c r="J125" i="27"/>
  <c r="P124" i="27"/>
  <c r="M124" i="27"/>
  <c r="J124" i="27"/>
  <c r="P123" i="27"/>
  <c r="M123" i="27"/>
  <c r="J123" i="27"/>
  <c r="J122" i="27"/>
  <c r="P121" i="27"/>
  <c r="M121" i="27"/>
  <c r="J121" i="27"/>
  <c r="O120" i="27"/>
  <c r="N120" i="27"/>
  <c r="L120" i="27"/>
  <c r="K120" i="27"/>
  <c r="I120" i="27"/>
  <c r="H120" i="27"/>
  <c r="P119" i="27"/>
  <c r="M119" i="27"/>
  <c r="J119" i="27"/>
  <c r="P118" i="27"/>
  <c r="M118" i="27"/>
  <c r="J118" i="27"/>
  <c r="J117" i="27"/>
  <c r="P116" i="27"/>
  <c r="M116" i="27"/>
  <c r="J116" i="27"/>
  <c r="N113" i="27"/>
  <c r="K113" i="27"/>
  <c r="H113" i="27"/>
  <c r="N108" i="27"/>
  <c r="K108" i="27"/>
  <c r="H108" i="27"/>
  <c r="N103" i="27"/>
  <c r="K103" i="27"/>
  <c r="H103" i="27"/>
  <c r="O97" i="27"/>
  <c r="N97" i="27"/>
  <c r="L97" i="27"/>
  <c r="K97" i="27"/>
  <c r="I97" i="27"/>
  <c r="H97" i="27"/>
  <c r="P96" i="27"/>
  <c r="P97" i="27" s="1"/>
  <c r="M96" i="27"/>
  <c r="M97" i="27" s="1"/>
  <c r="J96" i="27"/>
  <c r="J97" i="27" s="1"/>
  <c r="O94" i="27"/>
  <c r="N94" i="27"/>
  <c r="L94" i="27"/>
  <c r="K94" i="27"/>
  <c r="I94" i="27"/>
  <c r="H94" i="27"/>
  <c r="P93" i="27"/>
  <c r="M93" i="27"/>
  <c r="J93" i="27"/>
  <c r="P92" i="27"/>
  <c r="M92" i="27"/>
  <c r="J92" i="27"/>
  <c r="P91" i="27"/>
  <c r="M91" i="27"/>
  <c r="J91" i="27"/>
  <c r="P90" i="27"/>
  <c r="M90" i="27"/>
  <c r="J90" i="27"/>
  <c r="P89" i="27"/>
  <c r="M89" i="27"/>
  <c r="J89" i="27"/>
  <c r="P88" i="27"/>
  <c r="M88" i="27"/>
  <c r="J88" i="27"/>
  <c r="P87" i="27"/>
  <c r="M87" i="27"/>
  <c r="J87" i="27"/>
  <c r="P86" i="27"/>
  <c r="M86" i="27"/>
  <c r="J86" i="27"/>
  <c r="P85" i="27"/>
  <c r="M85" i="27"/>
  <c r="J85" i="27"/>
  <c r="P84" i="27"/>
  <c r="M84" i="27"/>
  <c r="J84" i="27"/>
  <c r="P83" i="27"/>
  <c r="M83" i="27"/>
  <c r="J83" i="27"/>
  <c r="P82" i="27"/>
  <c r="M82" i="27"/>
  <c r="J82" i="27"/>
  <c r="P81" i="27"/>
  <c r="M81" i="27"/>
  <c r="J81" i="27"/>
  <c r="P80" i="27"/>
  <c r="M80" i="27"/>
  <c r="J80" i="27"/>
  <c r="P79" i="27"/>
  <c r="M79" i="27"/>
  <c r="J79" i="27"/>
  <c r="P78" i="27"/>
  <c r="M78" i="27"/>
  <c r="J78" i="27"/>
  <c r="P77" i="27"/>
  <c r="M77" i="27"/>
  <c r="J77" i="27"/>
  <c r="P76" i="27"/>
  <c r="M76" i="27"/>
  <c r="J76" i="27"/>
  <c r="P75" i="27"/>
  <c r="M75" i="27"/>
  <c r="J75" i="27"/>
  <c r="P74" i="27"/>
  <c r="M74" i="27"/>
  <c r="J74" i="27"/>
  <c r="P73" i="27"/>
  <c r="M73" i="27"/>
  <c r="J73" i="27"/>
  <c r="P72" i="27"/>
  <c r="M72" i="27"/>
  <c r="J72" i="27"/>
  <c r="P71" i="27"/>
  <c r="M71" i="27"/>
  <c r="J71" i="27"/>
  <c r="P70" i="27"/>
  <c r="M70" i="27"/>
  <c r="J70" i="27"/>
  <c r="P69" i="27"/>
  <c r="M69" i="27"/>
  <c r="J69" i="27"/>
  <c r="P68" i="27"/>
  <c r="M68" i="27"/>
  <c r="J68" i="27"/>
  <c r="P67" i="27"/>
  <c r="M67" i="27"/>
  <c r="J67" i="27"/>
  <c r="J66" i="27"/>
  <c r="P65" i="27"/>
  <c r="M65" i="27"/>
  <c r="J65" i="27"/>
  <c r="O63" i="27"/>
  <c r="N63" i="27"/>
  <c r="L63" i="27"/>
  <c r="K63" i="27"/>
  <c r="I63" i="27"/>
  <c r="H63" i="27"/>
  <c r="P62" i="27"/>
  <c r="M62" i="27"/>
  <c r="J62" i="27"/>
  <c r="P61" i="27"/>
  <c r="M61" i="27"/>
  <c r="J61" i="27"/>
  <c r="P60" i="27"/>
  <c r="M60" i="27"/>
  <c r="J60" i="27"/>
  <c r="P59" i="27"/>
  <c r="M59" i="27"/>
  <c r="J59" i="27"/>
  <c r="J58" i="27"/>
  <c r="P57" i="27"/>
  <c r="M57" i="27"/>
  <c r="J57" i="27"/>
  <c r="P56" i="27"/>
  <c r="M56" i="27"/>
  <c r="J56" i="27"/>
  <c r="P55" i="27"/>
  <c r="M55" i="27"/>
  <c r="J55" i="27"/>
  <c r="P54" i="27"/>
  <c r="M54" i="27"/>
  <c r="J54" i="27"/>
  <c r="P53" i="27"/>
  <c r="M53" i="27"/>
  <c r="J53" i="27"/>
  <c r="P52" i="27"/>
  <c r="M52" i="27"/>
  <c r="J52" i="27"/>
  <c r="P51" i="27"/>
  <c r="M51" i="27"/>
  <c r="J51" i="27"/>
  <c r="P50" i="27"/>
  <c r="M50" i="27"/>
  <c r="J50" i="27"/>
  <c r="P49" i="27"/>
  <c r="M49" i="27"/>
  <c r="J49" i="27"/>
  <c r="P48" i="27"/>
  <c r="M48" i="27"/>
  <c r="J48" i="27"/>
  <c r="P47" i="27"/>
  <c r="M47" i="27"/>
  <c r="J47" i="27"/>
  <c r="P46" i="27"/>
  <c r="M46" i="27"/>
  <c r="J46" i="27"/>
  <c r="P45" i="27"/>
  <c r="M45" i="27"/>
  <c r="J45" i="27"/>
  <c r="P44" i="27"/>
  <c r="M44" i="27"/>
  <c r="J44" i="27"/>
  <c r="P43" i="27"/>
  <c r="M43" i="27"/>
  <c r="J43" i="27"/>
  <c r="P42" i="27"/>
  <c r="M42" i="27"/>
  <c r="J42" i="27"/>
  <c r="P41" i="27"/>
  <c r="M41" i="27"/>
  <c r="J41" i="27"/>
  <c r="P40" i="27"/>
  <c r="M40" i="27"/>
  <c r="J40" i="27"/>
  <c r="J39" i="27"/>
  <c r="P38" i="27"/>
  <c r="M38" i="27"/>
  <c r="J38" i="27"/>
  <c r="P37" i="27"/>
  <c r="M37" i="27"/>
  <c r="J37" i="27"/>
  <c r="B35" i="27"/>
  <c r="C35" i="27" s="1"/>
  <c r="D35" i="27" s="1"/>
  <c r="E35" i="27" s="1"/>
  <c r="F35" i="27" s="1"/>
  <c r="G35" i="27" s="1"/>
  <c r="N34" i="27"/>
  <c r="K34" i="27"/>
  <c r="P26" i="27"/>
  <c r="J24" i="27"/>
  <c r="J39" i="26"/>
  <c r="O168" i="26"/>
  <c r="N168" i="26"/>
  <c r="L168" i="26"/>
  <c r="K168" i="26"/>
  <c r="I168" i="26"/>
  <c r="H168" i="26"/>
  <c r="P167" i="26"/>
  <c r="M167" i="26"/>
  <c r="J167" i="26"/>
  <c r="P166" i="26"/>
  <c r="M166" i="26"/>
  <c r="J166" i="26"/>
  <c r="P165" i="26"/>
  <c r="M165" i="26"/>
  <c r="J165" i="26"/>
  <c r="O163" i="26"/>
  <c r="N163" i="26"/>
  <c r="L163" i="26"/>
  <c r="K163" i="26"/>
  <c r="I163" i="26"/>
  <c r="H163" i="26"/>
  <c r="P162" i="26"/>
  <c r="M162" i="26"/>
  <c r="J162" i="26"/>
  <c r="P161" i="26"/>
  <c r="M161" i="26"/>
  <c r="J161" i="26"/>
  <c r="P160" i="26"/>
  <c r="M160" i="26"/>
  <c r="J160" i="26"/>
  <c r="P159" i="26"/>
  <c r="M159" i="26"/>
  <c r="J159" i="26"/>
  <c r="O157" i="26"/>
  <c r="N157" i="26"/>
  <c r="L157" i="26"/>
  <c r="K157" i="26"/>
  <c r="I157" i="26"/>
  <c r="H157" i="26"/>
  <c r="P156" i="26"/>
  <c r="M156" i="26"/>
  <c r="J156" i="26"/>
  <c r="P155" i="26"/>
  <c r="M155" i="26"/>
  <c r="J155" i="26"/>
  <c r="P154" i="26"/>
  <c r="M154" i="26"/>
  <c r="J154" i="26"/>
  <c r="P153" i="26"/>
  <c r="M153" i="26"/>
  <c r="J153" i="26"/>
  <c r="O151" i="26"/>
  <c r="N151" i="26"/>
  <c r="L151" i="26"/>
  <c r="K151" i="26"/>
  <c r="I151" i="26"/>
  <c r="H151" i="26"/>
  <c r="P150" i="26"/>
  <c r="P151" i="26" s="1"/>
  <c r="M150" i="26"/>
  <c r="M151" i="26" s="1"/>
  <c r="J150" i="26"/>
  <c r="J151" i="26" s="1"/>
  <c r="O148" i="26"/>
  <c r="N148" i="26"/>
  <c r="L148" i="26"/>
  <c r="K148" i="26"/>
  <c r="I148" i="26"/>
  <c r="H148" i="26"/>
  <c r="P147" i="26"/>
  <c r="M147" i="26"/>
  <c r="J147" i="26"/>
  <c r="P146" i="26"/>
  <c r="M146" i="26"/>
  <c r="J146" i="26"/>
  <c r="O144" i="26"/>
  <c r="N144" i="26"/>
  <c r="L144" i="26"/>
  <c r="K144" i="26"/>
  <c r="I144" i="26"/>
  <c r="H144" i="26"/>
  <c r="P143" i="26"/>
  <c r="P144" i="26" s="1"/>
  <c r="M143" i="26"/>
  <c r="M144" i="26" s="1"/>
  <c r="J143" i="26"/>
  <c r="J144" i="26" s="1"/>
  <c r="O141" i="26"/>
  <c r="N141" i="26"/>
  <c r="L141" i="26"/>
  <c r="K141" i="26"/>
  <c r="I141" i="26"/>
  <c r="H141" i="26"/>
  <c r="P140" i="26"/>
  <c r="M140" i="26"/>
  <c r="J140" i="26"/>
  <c r="P139" i="26"/>
  <c r="M139" i="26"/>
  <c r="J139" i="26"/>
  <c r="N137" i="26"/>
  <c r="K137" i="26"/>
  <c r="I137" i="26"/>
  <c r="H137" i="26"/>
  <c r="P136" i="26"/>
  <c r="M136" i="26"/>
  <c r="J136" i="26"/>
  <c r="P135" i="26"/>
  <c r="M135" i="26"/>
  <c r="J135" i="26"/>
  <c r="O133" i="26"/>
  <c r="N133" i="26"/>
  <c r="L133" i="26"/>
  <c r="K133" i="26"/>
  <c r="I133" i="26"/>
  <c r="H133" i="26"/>
  <c r="P132" i="26"/>
  <c r="M132" i="26"/>
  <c r="J132" i="26"/>
  <c r="P131" i="26"/>
  <c r="M131" i="26"/>
  <c r="J131" i="26"/>
  <c r="O128" i="26"/>
  <c r="N128" i="26"/>
  <c r="L128" i="26"/>
  <c r="K128" i="26"/>
  <c r="I128" i="26"/>
  <c r="H128" i="26"/>
  <c r="P127" i="26"/>
  <c r="M127" i="26"/>
  <c r="J127" i="26"/>
  <c r="P126" i="26"/>
  <c r="M126" i="26"/>
  <c r="J126" i="26"/>
  <c r="J125" i="26"/>
  <c r="P124" i="26"/>
  <c r="M124" i="26"/>
  <c r="J124" i="26"/>
  <c r="P123" i="26"/>
  <c r="M123" i="26"/>
  <c r="J123" i="26"/>
  <c r="J122" i="26"/>
  <c r="P121" i="26"/>
  <c r="M121" i="26"/>
  <c r="J121" i="26"/>
  <c r="O120" i="26"/>
  <c r="N120" i="26"/>
  <c r="L120" i="26"/>
  <c r="K120" i="26"/>
  <c r="I120" i="26"/>
  <c r="H120" i="26"/>
  <c r="P119" i="26"/>
  <c r="M119" i="26"/>
  <c r="J119" i="26"/>
  <c r="P118" i="26"/>
  <c r="M118" i="26"/>
  <c r="J118" i="26"/>
  <c r="J117" i="26"/>
  <c r="P116" i="26"/>
  <c r="M116" i="26"/>
  <c r="J116" i="26"/>
  <c r="N113" i="26"/>
  <c r="K113" i="26"/>
  <c r="H113" i="26"/>
  <c r="N108" i="26"/>
  <c r="K108" i="26"/>
  <c r="H108" i="26"/>
  <c r="N103" i="26"/>
  <c r="K103" i="26"/>
  <c r="H103" i="26"/>
  <c r="O97" i="26"/>
  <c r="N97" i="26"/>
  <c r="L97" i="26"/>
  <c r="K97" i="26"/>
  <c r="I97" i="26"/>
  <c r="H97" i="26"/>
  <c r="P96" i="26"/>
  <c r="P97" i="26" s="1"/>
  <c r="M96" i="26"/>
  <c r="M97" i="26" s="1"/>
  <c r="J96" i="26"/>
  <c r="J97" i="26" s="1"/>
  <c r="O94" i="26"/>
  <c r="N94" i="26"/>
  <c r="L94" i="26"/>
  <c r="K94" i="26"/>
  <c r="I94" i="26"/>
  <c r="H94" i="26"/>
  <c r="P93" i="26"/>
  <c r="M93" i="26"/>
  <c r="J93" i="26"/>
  <c r="P92" i="26"/>
  <c r="M92" i="26"/>
  <c r="J92" i="26"/>
  <c r="P91" i="26"/>
  <c r="M91" i="26"/>
  <c r="J91" i="26"/>
  <c r="P90" i="26"/>
  <c r="M90" i="26"/>
  <c r="J90" i="26"/>
  <c r="P89" i="26"/>
  <c r="M89" i="26"/>
  <c r="J89" i="26"/>
  <c r="P88" i="26"/>
  <c r="M88" i="26"/>
  <c r="J88" i="26"/>
  <c r="P87" i="26"/>
  <c r="M87" i="26"/>
  <c r="J87" i="26"/>
  <c r="P86" i="26"/>
  <c r="M86" i="26"/>
  <c r="J86" i="26"/>
  <c r="P85" i="26"/>
  <c r="M85" i="26"/>
  <c r="J85" i="26"/>
  <c r="P84" i="26"/>
  <c r="M84" i="26"/>
  <c r="J84" i="26"/>
  <c r="P83" i="26"/>
  <c r="M83" i="26"/>
  <c r="J83" i="26"/>
  <c r="P82" i="26"/>
  <c r="M82" i="26"/>
  <c r="J82" i="26"/>
  <c r="P81" i="26"/>
  <c r="M81" i="26"/>
  <c r="J81" i="26"/>
  <c r="P80" i="26"/>
  <c r="M80" i="26"/>
  <c r="J80" i="26"/>
  <c r="P79" i="26"/>
  <c r="M79" i="26"/>
  <c r="J79" i="26"/>
  <c r="P78" i="26"/>
  <c r="M78" i="26"/>
  <c r="J78" i="26"/>
  <c r="P77" i="26"/>
  <c r="M77" i="26"/>
  <c r="J77" i="26"/>
  <c r="P76" i="26"/>
  <c r="M76" i="26"/>
  <c r="J76" i="26"/>
  <c r="P75" i="26"/>
  <c r="M75" i="26"/>
  <c r="J75" i="26"/>
  <c r="P74" i="26"/>
  <c r="M74" i="26"/>
  <c r="J74" i="26"/>
  <c r="P73" i="26"/>
  <c r="M73" i="26"/>
  <c r="J73" i="26"/>
  <c r="P72" i="26"/>
  <c r="M72" i="26"/>
  <c r="J72" i="26"/>
  <c r="P71" i="26"/>
  <c r="M71" i="26"/>
  <c r="J71" i="26"/>
  <c r="P70" i="26"/>
  <c r="M70" i="26"/>
  <c r="J70" i="26"/>
  <c r="P69" i="26"/>
  <c r="M69" i="26"/>
  <c r="J69" i="26"/>
  <c r="P68" i="26"/>
  <c r="M68" i="26"/>
  <c r="J68" i="26"/>
  <c r="P67" i="26"/>
  <c r="M67" i="26"/>
  <c r="J67" i="26"/>
  <c r="J66" i="26"/>
  <c r="P65" i="26"/>
  <c r="M65" i="26"/>
  <c r="J65" i="26"/>
  <c r="O63" i="26"/>
  <c r="N63" i="26"/>
  <c r="L63" i="26"/>
  <c r="K63" i="26"/>
  <c r="I63" i="26"/>
  <c r="H63" i="26"/>
  <c r="P62" i="26"/>
  <c r="M62" i="26"/>
  <c r="J62" i="26"/>
  <c r="P61" i="26"/>
  <c r="M61" i="26"/>
  <c r="J61" i="26"/>
  <c r="P60" i="26"/>
  <c r="M60" i="26"/>
  <c r="J60" i="26"/>
  <c r="P59" i="26"/>
  <c r="M59" i="26"/>
  <c r="J59" i="26"/>
  <c r="J58" i="26"/>
  <c r="P57" i="26"/>
  <c r="M57" i="26"/>
  <c r="J57" i="26"/>
  <c r="P56" i="26"/>
  <c r="M56" i="26"/>
  <c r="J56" i="26"/>
  <c r="P55" i="26"/>
  <c r="M55" i="26"/>
  <c r="J55" i="26"/>
  <c r="P54" i="26"/>
  <c r="M54" i="26"/>
  <c r="J54" i="26"/>
  <c r="P53" i="26"/>
  <c r="M53" i="26"/>
  <c r="J53" i="26"/>
  <c r="P52" i="26"/>
  <c r="M52" i="26"/>
  <c r="J52" i="26"/>
  <c r="P51" i="26"/>
  <c r="M51" i="26"/>
  <c r="J51" i="26"/>
  <c r="P50" i="26"/>
  <c r="M50" i="26"/>
  <c r="J50" i="26"/>
  <c r="P49" i="26"/>
  <c r="M49" i="26"/>
  <c r="J49" i="26"/>
  <c r="P48" i="26"/>
  <c r="M48" i="26"/>
  <c r="J48" i="26"/>
  <c r="P47" i="26"/>
  <c r="M47" i="26"/>
  <c r="J47" i="26"/>
  <c r="P46" i="26"/>
  <c r="M46" i="26"/>
  <c r="J46" i="26"/>
  <c r="P45" i="26"/>
  <c r="M45" i="26"/>
  <c r="J45" i="26"/>
  <c r="P44" i="26"/>
  <c r="M44" i="26"/>
  <c r="J44" i="26"/>
  <c r="P43" i="26"/>
  <c r="M43" i="26"/>
  <c r="J43" i="26"/>
  <c r="P42" i="26"/>
  <c r="M42" i="26"/>
  <c r="J42" i="26"/>
  <c r="P41" i="26"/>
  <c r="M41" i="26"/>
  <c r="J41" i="26"/>
  <c r="P40" i="26"/>
  <c r="M40" i="26"/>
  <c r="J40" i="26"/>
  <c r="P38" i="26"/>
  <c r="M38" i="26"/>
  <c r="J38" i="26"/>
  <c r="P37" i="26"/>
  <c r="M37" i="26"/>
  <c r="J37" i="26"/>
  <c r="B35" i="26"/>
  <c r="C35" i="26" s="1"/>
  <c r="D35" i="26" s="1"/>
  <c r="E35" i="26" s="1"/>
  <c r="F35" i="26" s="1"/>
  <c r="G35" i="26" s="1"/>
  <c r="N34" i="26"/>
  <c r="K34" i="26"/>
  <c r="P26" i="26"/>
  <c r="J24" i="26"/>
  <c r="K119" i="47" l="1"/>
  <c r="J137" i="31"/>
  <c r="K120" i="54"/>
  <c r="J132" i="62"/>
  <c r="J142" i="62" s="1"/>
  <c r="J180" i="62"/>
  <c r="P148" i="41"/>
  <c r="J127" i="42"/>
  <c r="J128" i="44"/>
  <c r="P152" i="30"/>
  <c r="J141" i="32"/>
  <c r="J161" i="47"/>
  <c r="P67" i="48"/>
  <c r="P187" i="64"/>
  <c r="M152" i="32"/>
  <c r="M106" i="62"/>
  <c r="K121" i="63"/>
  <c r="J132" i="63"/>
  <c r="J142" i="63" s="1"/>
  <c r="J141" i="63"/>
  <c r="J146" i="63"/>
  <c r="P154" i="63"/>
  <c r="N109" i="26"/>
  <c r="M120" i="26"/>
  <c r="L129" i="26"/>
  <c r="P133" i="26"/>
  <c r="J141" i="26"/>
  <c r="K109" i="27"/>
  <c r="J120" i="27"/>
  <c r="K129" i="27"/>
  <c r="K169" i="27" s="1"/>
  <c r="M133" i="27"/>
  <c r="P148" i="27"/>
  <c r="P168" i="27"/>
  <c r="K110" i="28"/>
  <c r="K170" i="28" s="1"/>
  <c r="J121" i="28"/>
  <c r="K130" i="28"/>
  <c r="M134" i="28"/>
  <c r="P149" i="28"/>
  <c r="M144" i="29"/>
  <c r="H113" i="30"/>
  <c r="I133" i="30"/>
  <c r="O133" i="30"/>
  <c r="O173" i="30" s="1"/>
  <c r="J132" i="30"/>
  <c r="J137" i="30"/>
  <c r="M101" i="33"/>
  <c r="K116" i="33"/>
  <c r="J127" i="33"/>
  <c r="J136" i="33" s="1"/>
  <c r="M132" i="32"/>
  <c r="P67" i="33"/>
  <c r="I105" i="54"/>
  <c r="J91" i="54"/>
  <c r="P65" i="31"/>
  <c r="M132" i="31"/>
  <c r="P161" i="31"/>
  <c r="P65" i="32"/>
  <c r="M133" i="32"/>
  <c r="J94" i="26"/>
  <c r="H109" i="26"/>
  <c r="I129" i="26"/>
  <c r="O129" i="26"/>
  <c r="J133" i="26"/>
  <c r="P141" i="26"/>
  <c r="M148" i="26"/>
  <c r="J157" i="26"/>
  <c r="P163" i="26"/>
  <c r="P120" i="27"/>
  <c r="H129" i="27"/>
  <c r="N129" i="27"/>
  <c r="P128" i="27"/>
  <c r="M141" i="27"/>
  <c r="J148" i="27"/>
  <c r="M163" i="27"/>
  <c r="P121" i="28"/>
  <c r="H130" i="28"/>
  <c r="N130" i="28"/>
  <c r="J149" i="28"/>
  <c r="M164" i="28"/>
  <c r="K112" i="29"/>
  <c r="K132" i="29"/>
  <c r="P151" i="29"/>
  <c r="N113" i="30"/>
  <c r="M124" i="30"/>
  <c r="L133" i="30"/>
  <c r="M132" i="30"/>
  <c r="P127" i="33"/>
  <c r="H136" i="33"/>
  <c r="N136" i="33"/>
  <c r="M148" i="33"/>
  <c r="J155" i="33"/>
  <c r="K136" i="34"/>
  <c r="K116" i="35"/>
  <c r="J127" i="35"/>
  <c r="K136" i="35"/>
  <c r="M140" i="35"/>
  <c r="P156" i="35"/>
  <c r="N116" i="37"/>
  <c r="M127" i="37"/>
  <c r="L136" i="37"/>
  <c r="P140" i="37"/>
  <c r="J148" i="37"/>
  <c r="N136" i="38"/>
  <c r="M148" i="38"/>
  <c r="H116" i="39"/>
  <c r="I136" i="39"/>
  <c r="O136" i="39"/>
  <c r="O178" i="39" s="1"/>
  <c r="J140" i="39"/>
  <c r="P148" i="39"/>
  <c r="M157" i="39"/>
  <c r="P166" i="39"/>
  <c r="J172" i="39"/>
  <c r="P177" i="39"/>
  <c r="P67" i="40"/>
  <c r="P101" i="40"/>
  <c r="K116" i="40"/>
  <c r="J127" i="40"/>
  <c r="K136" i="40"/>
  <c r="J135" i="40"/>
  <c r="M140" i="40"/>
  <c r="M172" i="40"/>
  <c r="O178" i="41"/>
  <c r="N116" i="41"/>
  <c r="L136" i="41"/>
  <c r="M135" i="41"/>
  <c r="P140" i="41"/>
  <c r="J148" i="41"/>
  <c r="N117" i="43"/>
  <c r="M128" i="43"/>
  <c r="L137" i="43"/>
  <c r="M136" i="43"/>
  <c r="P141" i="43"/>
  <c r="J149" i="43"/>
  <c r="J167" i="43"/>
  <c r="P175" i="43"/>
  <c r="P180" i="43"/>
  <c r="P128" i="44"/>
  <c r="H137" i="44"/>
  <c r="N137" i="44"/>
  <c r="M167" i="44"/>
  <c r="J181" i="44"/>
  <c r="H117" i="45"/>
  <c r="O137" i="45"/>
  <c r="J141" i="45"/>
  <c r="P149" i="45"/>
  <c r="M158" i="45"/>
  <c r="P167" i="45"/>
  <c r="J175" i="45"/>
  <c r="M104" i="46"/>
  <c r="K119" i="46"/>
  <c r="M152" i="46"/>
  <c r="P131" i="49"/>
  <c r="P140" i="49"/>
  <c r="P145" i="49"/>
  <c r="J153" i="49"/>
  <c r="M67" i="57"/>
  <c r="L186" i="57"/>
  <c r="M105" i="57"/>
  <c r="N120" i="57"/>
  <c r="M131" i="57"/>
  <c r="M185" i="57"/>
  <c r="P67" i="58"/>
  <c r="P105" i="58"/>
  <c r="P131" i="58"/>
  <c r="P140" i="58"/>
  <c r="P140" i="59"/>
  <c r="P179" i="59"/>
  <c r="P185" i="59"/>
  <c r="P146" i="61"/>
  <c r="N119" i="47"/>
  <c r="N185" i="47" s="1"/>
  <c r="J171" i="52"/>
  <c r="P179" i="52"/>
  <c r="P185" i="52"/>
  <c r="O186" i="53"/>
  <c r="K186" i="54"/>
  <c r="J140" i="54"/>
  <c r="M162" i="54"/>
  <c r="P171" i="54"/>
  <c r="J179" i="54"/>
  <c r="J185" i="54"/>
  <c r="O186" i="55"/>
  <c r="M162" i="55"/>
  <c r="P171" i="55"/>
  <c r="J179" i="55"/>
  <c r="M67" i="56"/>
  <c r="L186" i="56"/>
  <c r="M105" i="56"/>
  <c r="J149" i="57"/>
  <c r="O187" i="63"/>
  <c r="M164" i="33"/>
  <c r="M175" i="33"/>
  <c r="J101" i="34"/>
  <c r="P164" i="34"/>
  <c r="J170" i="34"/>
  <c r="J101" i="35"/>
  <c r="M171" i="35"/>
  <c r="J176" i="35"/>
  <c r="M67" i="37"/>
  <c r="L178" i="37"/>
  <c r="M101" i="37"/>
  <c r="J135" i="37"/>
  <c r="M157" i="37"/>
  <c r="P166" i="37"/>
  <c r="J172" i="37"/>
  <c r="P101" i="38"/>
  <c r="P157" i="38"/>
  <c r="I178" i="39"/>
  <c r="J136" i="43"/>
  <c r="J141" i="43"/>
  <c r="P149" i="43"/>
  <c r="J145" i="45"/>
  <c r="J171" i="48"/>
  <c r="P185" i="48"/>
  <c r="L186" i="49"/>
  <c r="M105" i="49"/>
  <c r="M162" i="49"/>
  <c r="P171" i="49"/>
  <c r="J179" i="49"/>
  <c r="M67" i="50"/>
  <c r="L186" i="50"/>
  <c r="M105" i="50"/>
  <c r="M185" i="50"/>
  <c r="P67" i="51"/>
  <c r="P105" i="51"/>
  <c r="J149" i="51"/>
  <c r="O186" i="52"/>
  <c r="M145" i="53"/>
  <c r="J149" i="56"/>
  <c r="M140" i="59"/>
  <c r="M146" i="61"/>
  <c r="M154" i="63"/>
  <c r="J172" i="63"/>
  <c r="P180" i="63"/>
  <c r="P186" i="63"/>
  <c r="J63" i="26"/>
  <c r="M94" i="26"/>
  <c r="K109" i="26"/>
  <c r="J120" i="26"/>
  <c r="K129" i="26"/>
  <c r="J128" i="26"/>
  <c r="M133" i="26"/>
  <c r="M157" i="26"/>
  <c r="M168" i="26"/>
  <c r="J94" i="27"/>
  <c r="H109" i="27"/>
  <c r="I129" i="27"/>
  <c r="O129" i="27"/>
  <c r="O169" i="27" s="1"/>
  <c r="J133" i="27"/>
  <c r="P141" i="27"/>
  <c r="M148" i="27"/>
  <c r="J157" i="27"/>
  <c r="J95" i="28"/>
  <c r="H110" i="28"/>
  <c r="H170" i="28" s="1"/>
  <c r="O130" i="28"/>
  <c r="J134" i="28"/>
  <c r="P142" i="28"/>
  <c r="J158" i="28"/>
  <c r="P164" i="28"/>
  <c r="J169" i="28"/>
  <c r="P136" i="29"/>
  <c r="J144" i="29"/>
  <c r="L173" i="30"/>
  <c r="M98" i="30"/>
  <c r="P124" i="30"/>
  <c r="H133" i="30"/>
  <c r="H173" i="30" s="1"/>
  <c r="N133" i="30"/>
  <c r="M145" i="30"/>
  <c r="P161" i="30"/>
  <c r="P172" i="30"/>
  <c r="M98" i="31"/>
  <c r="P124" i="31"/>
  <c r="P133" i="31" s="1"/>
  <c r="H133" i="31"/>
  <c r="N133" i="31"/>
  <c r="P132" i="31"/>
  <c r="J152" i="31"/>
  <c r="M167" i="31"/>
  <c r="L173" i="32"/>
  <c r="M98" i="32"/>
  <c r="P124" i="32"/>
  <c r="P133" i="32" s="1"/>
  <c r="H133" i="32"/>
  <c r="N133" i="32"/>
  <c r="N173" i="32" s="1"/>
  <c r="P132" i="32"/>
  <c r="M145" i="32"/>
  <c r="J152" i="32"/>
  <c r="M167" i="32"/>
  <c r="J172" i="32"/>
  <c r="P101" i="33"/>
  <c r="N116" i="33"/>
  <c r="M127" i="33"/>
  <c r="L136" i="33"/>
  <c r="M135" i="33"/>
  <c r="P140" i="33"/>
  <c r="J144" i="33"/>
  <c r="J148" i="33"/>
  <c r="P164" i="33"/>
  <c r="J170" i="33"/>
  <c r="P175" i="33"/>
  <c r="M67" i="34"/>
  <c r="M101" i="34"/>
  <c r="H116" i="34"/>
  <c r="I136" i="34"/>
  <c r="O136" i="34"/>
  <c r="J135" i="34"/>
  <c r="J140" i="34"/>
  <c r="J155" i="34"/>
  <c r="M101" i="35"/>
  <c r="H116" i="35"/>
  <c r="I136" i="35"/>
  <c r="I177" i="35" s="1"/>
  <c r="O136" i="35"/>
  <c r="O177" i="35" s="1"/>
  <c r="J140" i="35"/>
  <c r="P148" i="35"/>
  <c r="M156" i="35"/>
  <c r="J165" i="35"/>
  <c r="P101" i="37"/>
  <c r="K116" i="37"/>
  <c r="K136" i="37"/>
  <c r="M140" i="37"/>
  <c r="P157" i="37"/>
  <c r="M172" i="37"/>
  <c r="N116" i="38"/>
  <c r="M127" i="38"/>
  <c r="L136" i="38"/>
  <c r="L178" i="38" s="1"/>
  <c r="M135" i="38"/>
  <c r="P140" i="38"/>
  <c r="J144" i="38"/>
  <c r="J148" i="38"/>
  <c r="J166" i="38"/>
  <c r="P172" i="38"/>
  <c r="J177" i="38"/>
  <c r="M177" i="38"/>
  <c r="J67" i="39"/>
  <c r="N186" i="48"/>
  <c r="I169" i="27"/>
  <c r="M94" i="27"/>
  <c r="J128" i="27"/>
  <c r="M157" i="27"/>
  <c r="M168" i="27"/>
  <c r="M95" i="28"/>
  <c r="M158" i="28"/>
  <c r="M65" i="30"/>
  <c r="P98" i="30"/>
  <c r="N173" i="31"/>
  <c r="P98" i="31"/>
  <c r="P167" i="31"/>
  <c r="J172" i="31"/>
  <c r="J65" i="32"/>
  <c r="P98" i="32"/>
  <c r="J161" i="32"/>
  <c r="P135" i="33"/>
  <c r="P136" i="33" s="1"/>
  <c r="M170" i="33"/>
  <c r="P101" i="34"/>
  <c r="J164" i="34"/>
  <c r="P170" i="34"/>
  <c r="J175" i="34"/>
  <c r="J67" i="35"/>
  <c r="P101" i="35"/>
  <c r="K177" i="35"/>
  <c r="J135" i="35"/>
  <c r="M165" i="35"/>
  <c r="M176" i="35"/>
  <c r="M135" i="37"/>
  <c r="M136" i="37" s="1"/>
  <c r="J166" i="37"/>
  <c r="P172" i="37"/>
  <c r="J101" i="38"/>
  <c r="J157" i="38"/>
  <c r="M67" i="39"/>
  <c r="L178" i="39"/>
  <c r="M101" i="39"/>
  <c r="J139" i="46"/>
  <c r="P94" i="26"/>
  <c r="P157" i="26"/>
  <c r="J163" i="26"/>
  <c r="M63" i="27"/>
  <c r="J129" i="27"/>
  <c r="P63" i="26"/>
  <c r="I169" i="26"/>
  <c r="O169" i="26"/>
  <c r="P120" i="26"/>
  <c r="H129" i="26"/>
  <c r="N129" i="26"/>
  <c r="N169" i="26" s="1"/>
  <c r="P128" i="26"/>
  <c r="M141" i="26"/>
  <c r="J148" i="26"/>
  <c r="M163" i="26"/>
  <c r="P63" i="27"/>
  <c r="H169" i="27"/>
  <c r="P94" i="27"/>
  <c r="N109" i="27"/>
  <c r="N169" i="27" s="1"/>
  <c r="M120" i="27"/>
  <c r="L129" i="27"/>
  <c r="L169" i="27" s="1"/>
  <c r="M128" i="27"/>
  <c r="P133" i="27"/>
  <c r="J137" i="27"/>
  <c r="J141" i="27"/>
  <c r="P157" i="27"/>
  <c r="P64" i="28"/>
  <c r="P95" i="28"/>
  <c r="N110" i="28"/>
  <c r="N170" i="28" s="1"/>
  <c r="M121" i="28"/>
  <c r="L130" i="28"/>
  <c r="L170" i="28" s="1"/>
  <c r="M129" i="28"/>
  <c r="P134" i="28"/>
  <c r="J138" i="28"/>
  <c r="J142" i="28"/>
  <c r="P158" i="28"/>
  <c r="J164" i="28"/>
  <c r="P169" i="28"/>
  <c r="H112" i="29"/>
  <c r="I132" i="29"/>
  <c r="I172" i="29" s="1"/>
  <c r="O132" i="29"/>
  <c r="O172" i="29" s="1"/>
  <c r="P65" i="30"/>
  <c r="K113" i="30"/>
  <c r="J124" i="30"/>
  <c r="J133" i="30" s="1"/>
  <c r="K133" i="30"/>
  <c r="M137" i="30"/>
  <c r="J161" i="30"/>
  <c r="P167" i="30"/>
  <c r="J172" i="30"/>
  <c r="M172" i="30"/>
  <c r="M65" i="31"/>
  <c r="I173" i="31"/>
  <c r="O173" i="31"/>
  <c r="J124" i="31"/>
  <c r="K133" i="31"/>
  <c r="J132" i="31"/>
  <c r="M137" i="31"/>
  <c r="P152" i="31"/>
  <c r="M161" i="31"/>
  <c r="M172" i="31"/>
  <c r="M65" i="32"/>
  <c r="O173" i="32"/>
  <c r="K113" i="32"/>
  <c r="J124" i="32"/>
  <c r="K133" i="32"/>
  <c r="P152" i="32"/>
  <c r="M161" i="32"/>
  <c r="M172" i="32"/>
  <c r="M67" i="33"/>
  <c r="J101" i="33"/>
  <c r="H116" i="33"/>
  <c r="I136" i="33"/>
  <c r="I176" i="33" s="1"/>
  <c r="O136" i="33"/>
  <c r="O176" i="33" s="1"/>
  <c r="J140" i="33"/>
  <c r="P148" i="33"/>
  <c r="M155" i="33"/>
  <c r="P170" i="33"/>
  <c r="N116" i="34"/>
  <c r="M127" i="34"/>
  <c r="L136" i="34"/>
  <c r="L176" i="34" s="1"/>
  <c r="M135" i="34"/>
  <c r="P140" i="34"/>
  <c r="J144" i="34"/>
  <c r="P155" i="34"/>
  <c r="M164" i="34"/>
  <c r="M67" i="35"/>
  <c r="N116" i="35"/>
  <c r="N177" i="35" s="1"/>
  <c r="M127" i="35"/>
  <c r="M136" i="35" s="1"/>
  <c r="L136" i="35"/>
  <c r="L177" i="35" s="1"/>
  <c r="M135" i="35"/>
  <c r="P140" i="35"/>
  <c r="J144" i="35"/>
  <c r="J148" i="35"/>
  <c r="P165" i="35"/>
  <c r="J171" i="35"/>
  <c r="P176" i="35"/>
  <c r="J157" i="36"/>
  <c r="J101" i="37"/>
  <c r="P127" i="37"/>
  <c r="H136" i="37"/>
  <c r="H178" i="37" s="1"/>
  <c r="N136" i="37"/>
  <c r="N178" i="37" s="1"/>
  <c r="M148" i="37"/>
  <c r="M67" i="38"/>
  <c r="M101" i="38"/>
  <c r="H116" i="38"/>
  <c r="I136" i="38"/>
  <c r="O136" i="38"/>
  <c r="J140" i="38"/>
  <c r="P148" i="38"/>
  <c r="M157" i="38"/>
  <c r="P166" i="38"/>
  <c r="J172" i="38"/>
  <c r="P177" i="38"/>
  <c r="P67" i="39"/>
  <c r="P101" i="39"/>
  <c r="K116" i="39"/>
  <c r="J127" i="39"/>
  <c r="K136" i="39"/>
  <c r="J135" i="39"/>
  <c r="M140" i="39"/>
  <c r="P157" i="39"/>
  <c r="M172" i="39"/>
  <c r="N116" i="40"/>
  <c r="N178" i="40" s="1"/>
  <c r="M127" i="40"/>
  <c r="M136" i="40" s="1"/>
  <c r="L136" i="40"/>
  <c r="L178" i="40" s="1"/>
  <c r="M135" i="40"/>
  <c r="P140" i="40"/>
  <c r="J166" i="40"/>
  <c r="P172" i="40"/>
  <c r="J67" i="41"/>
  <c r="P127" i="41"/>
  <c r="H136" i="41"/>
  <c r="H178" i="41" s="1"/>
  <c r="N136" i="41"/>
  <c r="P135" i="41"/>
  <c r="M148" i="41"/>
  <c r="M166" i="41"/>
  <c r="M177" i="41"/>
  <c r="I136" i="42"/>
  <c r="O136" i="42"/>
  <c r="O180" i="42" s="1"/>
  <c r="J67" i="43"/>
  <c r="J102" i="43"/>
  <c r="P128" i="43"/>
  <c r="H137" i="43"/>
  <c r="N137" i="43"/>
  <c r="N181" i="43" s="1"/>
  <c r="M149" i="43"/>
  <c r="J158" i="43"/>
  <c r="M167" i="43"/>
  <c r="J67" i="44"/>
  <c r="K182" i="44"/>
  <c r="J102" i="44"/>
  <c r="H117" i="44"/>
  <c r="H182" i="44" s="1"/>
  <c r="I137" i="44"/>
  <c r="I182" i="44" s="1"/>
  <c r="O137" i="44"/>
  <c r="O182" i="44" s="1"/>
  <c r="J136" i="44"/>
  <c r="J141" i="44"/>
  <c r="P149" i="44"/>
  <c r="M158" i="44"/>
  <c r="M67" i="45"/>
  <c r="L182" i="45"/>
  <c r="M102" i="45"/>
  <c r="K117" i="45"/>
  <c r="J128" i="45"/>
  <c r="K137" i="45"/>
  <c r="J136" i="45"/>
  <c r="M141" i="45"/>
  <c r="P158" i="45"/>
  <c r="M175" i="45"/>
  <c r="M181" i="45"/>
  <c r="P67" i="46"/>
  <c r="P104" i="46"/>
  <c r="N119" i="46"/>
  <c r="M130" i="46"/>
  <c r="J144" i="46"/>
  <c r="M161" i="46"/>
  <c r="O185" i="47"/>
  <c r="P104" i="47"/>
  <c r="J130" i="47"/>
  <c r="M130" i="47"/>
  <c r="P152" i="47"/>
  <c r="P178" i="47"/>
  <c r="P184" i="47"/>
  <c r="O186" i="48"/>
  <c r="K120" i="48"/>
  <c r="M162" i="48"/>
  <c r="N120" i="49"/>
  <c r="M131" i="49"/>
  <c r="M140" i="49"/>
  <c r="M145" i="49"/>
  <c r="P162" i="49"/>
  <c r="M179" i="49"/>
  <c r="M185" i="49"/>
  <c r="P67" i="50"/>
  <c r="P105" i="50"/>
  <c r="P131" i="50"/>
  <c r="P140" i="50"/>
  <c r="P145" i="50"/>
  <c r="J153" i="50"/>
  <c r="J166" i="39"/>
  <c r="P172" i="39"/>
  <c r="J67" i="40"/>
  <c r="J157" i="40"/>
  <c r="M166" i="40"/>
  <c r="M177" i="40"/>
  <c r="M67" i="41"/>
  <c r="L178" i="41"/>
  <c r="M101" i="41"/>
  <c r="M157" i="41"/>
  <c r="P166" i="41"/>
  <c r="P177" i="41"/>
  <c r="M179" i="42"/>
  <c r="M67" i="43"/>
  <c r="L181" i="43"/>
  <c r="M102" i="43"/>
  <c r="M158" i="43"/>
  <c r="P167" i="43"/>
  <c r="J180" i="43"/>
  <c r="M102" i="44"/>
  <c r="J137" i="44"/>
  <c r="M181" i="44"/>
  <c r="P181" i="44"/>
  <c r="P102" i="45"/>
  <c r="M136" i="45"/>
  <c r="M137" i="45" s="1"/>
  <c r="J167" i="45"/>
  <c r="P175" i="45"/>
  <c r="P181" i="45"/>
  <c r="P139" i="46"/>
  <c r="P140" i="46" s="1"/>
  <c r="P170" i="46"/>
  <c r="J178" i="46"/>
  <c r="J184" i="46"/>
  <c r="M161" i="47"/>
  <c r="M170" i="47"/>
  <c r="K186" i="48"/>
  <c r="P171" i="48"/>
  <c r="J179" i="48"/>
  <c r="O186" i="49"/>
  <c r="P179" i="49"/>
  <c r="P185" i="49"/>
  <c r="O186" i="50"/>
  <c r="O187" i="61"/>
  <c r="P127" i="39"/>
  <c r="H136" i="39"/>
  <c r="H178" i="39" s="1"/>
  <c r="N136" i="39"/>
  <c r="N178" i="39" s="1"/>
  <c r="P135" i="39"/>
  <c r="M148" i="39"/>
  <c r="J157" i="39"/>
  <c r="M166" i="39"/>
  <c r="M177" i="39"/>
  <c r="M67" i="40"/>
  <c r="M101" i="40"/>
  <c r="H116" i="40"/>
  <c r="H178" i="40" s="1"/>
  <c r="I136" i="40"/>
  <c r="I178" i="40" s="1"/>
  <c r="O136" i="40"/>
  <c r="O178" i="40" s="1"/>
  <c r="J140" i="40"/>
  <c r="M157" i="40"/>
  <c r="P166" i="40"/>
  <c r="P67" i="41"/>
  <c r="P101" i="41"/>
  <c r="K116" i="41"/>
  <c r="K178" i="41" s="1"/>
  <c r="J127" i="41"/>
  <c r="K136" i="41"/>
  <c r="J135" i="41"/>
  <c r="M140" i="41"/>
  <c r="P157" i="41"/>
  <c r="M172" i="41"/>
  <c r="N116" i="42"/>
  <c r="L136" i="42"/>
  <c r="L180" i="42" s="1"/>
  <c r="P174" i="42"/>
  <c r="P67" i="43"/>
  <c r="P102" i="43"/>
  <c r="K117" i="43"/>
  <c r="J128" i="43"/>
  <c r="J137" i="43" s="1"/>
  <c r="K137" i="43"/>
  <c r="M141" i="43"/>
  <c r="P158" i="43"/>
  <c r="M175" i="43"/>
  <c r="M180" i="43"/>
  <c r="P67" i="44"/>
  <c r="P102" i="44"/>
  <c r="N117" i="44"/>
  <c r="M128" i="44"/>
  <c r="L137" i="44"/>
  <c r="M136" i="44"/>
  <c r="P141" i="44"/>
  <c r="J145" i="44"/>
  <c r="J149" i="44"/>
  <c r="O182" i="45"/>
  <c r="P128" i="45"/>
  <c r="H137" i="45"/>
  <c r="N137" i="45"/>
  <c r="P136" i="45"/>
  <c r="J158" i="45"/>
  <c r="J67" i="46"/>
  <c r="H119" i="46"/>
  <c r="O140" i="46"/>
  <c r="O185" i="46" s="1"/>
  <c r="M67" i="47"/>
  <c r="M104" i="47"/>
  <c r="P130" i="47"/>
  <c r="J148" i="47"/>
  <c r="J152" i="47"/>
  <c r="P170" i="47"/>
  <c r="J178" i="47"/>
  <c r="M67" i="48"/>
  <c r="L186" i="48"/>
  <c r="M105" i="48"/>
  <c r="H120" i="49"/>
  <c r="M153" i="49"/>
  <c r="J162" i="49"/>
  <c r="M171" i="49"/>
  <c r="J67" i="50"/>
  <c r="J105" i="50"/>
  <c r="K120" i="50"/>
  <c r="K186" i="50" s="1"/>
  <c r="P179" i="50"/>
  <c r="P185" i="50"/>
  <c r="O186" i="51"/>
  <c r="H120" i="51"/>
  <c r="H186" i="51" s="1"/>
  <c r="M171" i="51"/>
  <c r="J67" i="52"/>
  <c r="K120" i="52"/>
  <c r="K186" i="52" s="1"/>
  <c r="J131" i="52"/>
  <c r="J140" i="52"/>
  <c r="M162" i="52"/>
  <c r="K186" i="53"/>
  <c r="K120" i="53"/>
  <c r="J131" i="53"/>
  <c r="J145" i="53"/>
  <c r="P171" i="53"/>
  <c r="J179" i="53"/>
  <c r="L186" i="54"/>
  <c r="N120" i="54"/>
  <c r="N186" i="54" s="1"/>
  <c r="M131" i="54"/>
  <c r="M141" i="54" s="1"/>
  <c r="M140" i="54"/>
  <c r="P162" i="54"/>
  <c r="M185" i="54"/>
  <c r="N120" i="55"/>
  <c r="N186" i="55" s="1"/>
  <c r="M131" i="55"/>
  <c r="M140" i="55"/>
  <c r="M145" i="55"/>
  <c r="P162" i="55"/>
  <c r="P67" i="56"/>
  <c r="N186" i="56"/>
  <c r="P105" i="56"/>
  <c r="P131" i="56"/>
  <c r="P140" i="56"/>
  <c r="J153" i="56"/>
  <c r="J171" i="56"/>
  <c r="P179" i="56"/>
  <c r="P185" i="56"/>
  <c r="P105" i="57"/>
  <c r="P131" i="57"/>
  <c r="P140" i="57"/>
  <c r="P145" i="57"/>
  <c r="J153" i="57"/>
  <c r="J171" i="57"/>
  <c r="H120" i="58"/>
  <c r="H186" i="58" s="1"/>
  <c r="M153" i="58"/>
  <c r="J171" i="58"/>
  <c r="P179" i="58"/>
  <c r="P185" i="58"/>
  <c r="I186" i="59"/>
  <c r="P105" i="59"/>
  <c r="H120" i="59"/>
  <c r="M153" i="59"/>
  <c r="K187" i="61"/>
  <c r="H121" i="61"/>
  <c r="J150" i="61"/>
  <c r="M154" i="61"/>
  <c r="N121" i="62"/>
  <c r="M132" i="62"/>
  <c r="M141" i="62"/>
  <c r="M146" i="62"/>
  <c r="P163" i="62"/>
  <c r="M180" i="62"/>
  <c r="M186" i="62"/>
  <c r="P67" i="63"/>
  <c r="P106" i="63"/>
  <c r="N121" i="63"/>
  <c r="N187" i="63" s="1"/>
  <c r="M132" i="63"/>
  <c r="M141" i="63"/>
  <c r="M146" i="63"/>
  <c r="J163" i="63"/>
  <c r="M172" i="63"/>
  <c r="M153" i="50"/>
  <c r="M171" i="50"/>
  <c r="J67" i="51"/>
  <c r="J105" i="51"/>
  <c r="K120" i="51"/>
  <c r="K186" i="51" s="1"/>
  <c r="J131" i="51"/>
  <c r="J140" i="51"/>
  <c r="J145" i="51"/>
  <c r="P153" i="51"/>
  <c r="M162" i="51"/>
  <c r="P171" i="51"/>
  <c r="J179" i="51"/>
  <c r="J185" i="51"/>
  <c r="M105" i="52"/>
  <c r="N120" i="52"/>
  <c r="M131" i="52"/>
  <c r="M140" i="52"/>
  <c r="M145" i="52"/>
  <c r="P171" i="52"/>
  <c r="J179" i="52"/>
  <c r="J185" i="52"/>
  <c r="M67" i="53"/>
  <c r="L186" i="53"/>
  <c r="M105" i="53"/>
  <c r="P162" i="53"/>
  <c r="P67" i="54"/>
  <c r="P105" i="54"/>
  <c r="P131" i="54"/>
  <c r="P140" i="54"/>
  <c r="P145" i="54"/>
  <c r="J153" i="54"/>
  <c r="J171" i="54"/>
  <c r="P179" i="54"/>
  <c r="M105" i="55"/>
  <c r="P131" i="55"/>
  <c r="P140" i="55"/>
  <c r="P145" i="55"/>
  <c r="J153" i="55"/>
  <c r="P179" i="55"/>
  <c r="P185" i="55"/>
  <c r="I186" i="56"/>
  <c r="O186" i="56"/>
  <c r="H120" i="56"/>
  <c r="H186" i="56" s="1"/>
  <c r="O186" i="57"/>
  <c r="M153" i="57"/>
  <c r="J162" i="57"/>
  <c r="M171" i="57"/>
  <c r="K120" i="58"/>
  <c r="K186" i="58" s="1"/>
  <c r="J131" i="58"/>
  <c r="J140" i="58"/>
  <c r="M162" i="58"/>
  <c r="K120" i="59"/>
  <c r="J140" i="59"/>
  <c r="P171" i="59"/>
  <c r="J179" i="59"/>
  <c r="L187" i="61"/>
  <c r="M106" i="61"/>
  <c r="M172" i="61"/>
  <c r="P67" i="62"/>
  <c r="O187" i="62"/>
  <c r="J172" i="62"/>
  <c r="P180" i="62"/>
  <c r="J150" i="63"/>
  <c r="J154" i="63"/>
  <c r="M163" i="63"/>
  <c r="P172" i="63"/>
  <c r="J180" i="63"/>
  <c r="J186" i="63"/>
  <c r="J131" i="50"/>
  <c r="J140" i="50"/>
  <c r="J145" i="50"/>
  <c r="P153" i="50"/>
  <c r="M162" i="50"/>
  <c r="P171" i="50"/>
  <c r="J179" i="50"/>
  <c r="J185" i="50"/>
  <c r="L186" i="51"/>
  <c r="M105" i="51"/>
  <c r="N120" i="51"/>
  <c r="N186" i="51" s="1"/>
  <c r="M131" i="51"/>
  <c r="M140" i="51"/>
  <c r="P162" i="51"/>
  <c r="M179" i="51"/>
  <c r="M185" i="51"/>
  <c r="P67" i="52"/>
  <c r="N186" i="52"/>
  <c r="P105" i="52"/>
  <c r="P140" i="52"/>
  <c r="P141" i="52" s="1"/>
  <c r="P105" i="53"/>
  <c r="P131" i="53"/>
  <c r="P140" i="53"/>
  <c r="P145" i="53"/>
  <c r="J149" i="53"/>
  <c r="P179" i="53"/>
  <c r="P185" i="53"/>
  <c r="O186" i="54"/>
  <c r="H120" i="54"/>
  <c r="H186" i="54" s="1"/>
  <c r="M153" i="54"/>
  <c r="J162" i="54"/>
  <c r="P67" i="55"/>
  <c r="H186" i="55"/>
  <c r="P105" i="55"/>
  <c r="H120" i="55"/>
  <c r="K120" i="55"/>
  <c r="K186" i="55" s="1"/>
  <c r="M153" i="55"/>
  <c r="J162" i="55"/>
  <c r="J67" i="56"/>
  <c r="J105" i="56"/>
  <c r="K120" i="56"/>
  <c r="K186" i="56" s="1"/>
  <c r="J131" i="56"/>
  <c r="J145" i="56"/>
  <c r="P153" i="56"/>
  <c r="M162" i="56"/>
  <c r="P171" i="56"/>
  <c r="J179" i="56"/>
  <c r="K120" i="57"/>
  <c r="K186" i="57" s="1"/>
  <c r="J131" i="57"/>
  <c r="J141" i="57" s="1"/>
  <c r="J140" i="57"/>
  <c r="J145" i="57"/>
  <c r="P153" i="57"/>
  <c r="P171" i="57"/>
  <c r="M105" i="58"/>
  <c r="M131" i="58"/>
  <c r="M140" i="58"/>
  <c r="M145" i="58"/>
  <c r="P171" i="58"/>
  <c r="J179" i="58"/>
  <c r="J185" i="58"/>
  <c r="L186" i="59"/>
  <c r="M105" i="59"/>
  <c r="N120" i="59"/>
  <c r="N186" i="59" s="1"/>
  <c r="M131" i="59"/>
  <c r="M141" i="59" s="1"/>
  <c r="M145" i="59"/>
  <c r="P162" i="59"/>
  <c r="M132" i="61"/>
  <c r="M141" i="61"/>
  <c r="M163" i="61"/>
  <c r="K187" i="62"/>
  <c r="H121" i="62"/>
  <c r="H187" i="62" s="1"/>
  <c r="M154" i="62"/>
  <c r="J163" i="62"/>
  <c r="M172" i="62"/>
  <c r="J67" i="63"/>
  <c r="K187" i="63"/>
  <c r="H121" i="63"/>
  <c r="H187" i="63" s="1"/>
  <c r="P163" i="63"/>
  <c r="M180" i="63"/>
  <c r="M186" i="63"/>
  <c r="I187" i="63"/>
  <c r="L187" i="63"/>
  <c r="J106" i="63"/>
  <c r="L169" i="26"/>
  <c r="M128" i="26"/>
  <c r="J137" i="26"/>
  <c r="P148" i="26"/>
  <c r="J168" i="26"/>
  <c r="P168" i="26"/>
  <c r="M142" i="28"/>
  <c r="M149" i="28"/>
  <c r="M160" i="29"/>
  <c r="P137" i="30"/>
  <c r="J141" i="30"/>
  <c r="J145" i="30"/>
  <c r="P145" i="30"/>
  <c r="M152" i="30"/>
  <c r="M161" i="30"/>
  <c r="M167" i="30"/>
  <c r="H173" i="31"/>
  <c r="K113" i="31"/>
  <c r="K173" i="31" s="1"/>
  <c r="M124" i="31"/>
  <c r="M145" i="31"/>
  <c r="J161" i="31"/>
  <c r="P172" i="31"/>
  <c r="J132" i="32"/>
  <c r="M137" i="32"/>
  <c r="P172" i="32"/>
  <c r="J67" i="33"/>
  <c r="J175" i="33"/>
  <c r="O176" i="34"/>
  <c r="K116" i="34"/>
  <c r="J127" i="34"/>
  <c r="P127" i="34"/>
  <c r="M140" i="34"/>
  <c r="M175" i="34"/>
  <c r="P171" i="35"/>
  <c r="H177" i="35"/>
  <c r="J67" i="37"/>
  <c r="P67" i="37"/>
  <c r="P135" i="37"/>
  <c r="M166" i="37"/>
  <c r="O178" i="38"/>
  <c r="K116" i="38"/>
  <c r="P127" i="38"/>
  <c r="J144" i="39"/>
  <c r="P135" i="40"/>
  <c r="P136" i="40" s="1"/>
  <c r="P157" i="40"/>
  <c r="J177" i="41"/>
  <c r="O181" i="43"/>
  <c r="P136" i="43"/>
  <c r="M67" i="44"/>
  <c r="M63" i="26"/>
  <c r="H169" i="26"/>
  <c r="P163" i="27"/>
  <c r="J163" i="27"/>
  <c r="J168" i="27"/>
  <c r="M64" i="28"/>
  <c r="O170" i="28"/>
  <c r="P129" i="28"/>
  <c r="M169" i="28"/>
  <c r="P132" i="30"/>
  <c r="P133" i="30" s="1"/>
  <c r="P173" i="30" s="1"/>
  <c r="L173" i="31"/>
  <c r="P161" i="32"/>
  <c r="J167" i="32"/>
  <c r="P167" i="32"/>
  <c r="N176" i="33"/>
  <c r="P67" i="34"/>
  <c r="P135" i="34"/>
  <c r="J148" i="34"/>
  <c r="P148" i="34"/>
  <c r="M155" i="34"/>
  <c r="M170" i="34"/>
  <c r="P67" i="35"/>
  <c r="M157" i="36"/>
  <c r="O178" i="37"/>
  <c r="P136" i="37"/>
  <c r="P178" i="37" s="1"/>
  <c r="J177" i="37"/>
  <c r="P177" i="37"/>
  <c r="M177" i="37"/>
  <c r="J67" i="38"/>
  <c r="P67" i="38"/>
  <c r="P135" i="38"/>
  <c r="M166" i="38"/>
  <c r="M172" i="38"/>
  <c r="J144" i="40"/>
  <c r="J148" i="40"/>
  <c r="P148" i="40"/>
  <c r="P177" i="40"/>
  <c r="M127" i="41"/>
  <c r="M136" i="41" s="1"/>
  <c r="P172" i="41"/>
  <c r="N136" i="42"/>
  <c r="P136" i="44"/>
  <c r="P137" i="44" s="1"/>
  <c r="M175" i="44"/>
  <c r="M149" i="45"/>
  <c r="M67" i="46"/>
  <c r="M139" i="46"/>
  <c r="N140" i="46"/>
  <c r="P144" i="46"/>
  <c r="J148" i="46"/>
  <c r="J152" i="46"/>
  <c r="P152" i="46"/>
  <c r="J161" i="46"/>
  <c r="P161" i="46"/>
  <c r="M170" i="46"/>
  <c r="M178" i="46"/>
  <c r="M184" i="46"/>
  <c r="J67" i="47"/>
  <c r="P67" i="47"/>
  <c r="K185" i="47"/>
  <c r="H119" i="47"/>
  <c r="L140" i="47"/>
  <c r="P139" i="47"/>
  <c r="M139" i="47"/>
  <c r="M140" i="47" s="1"/>
  <c r="J144" i="47"/>
  <c r="P144" i="47"/>
  <c r="M144" i="47"/>
  <c r="M152" i="47"/>
  <c r="P161" i="47"/>
  <c r="J170" i="47"/>
  <c r="J184" i="47"/>
  <c r="P105" i="48"/>
  <c r="J131" i="48"/>
  <c r="P131" i="48"/>
  <c r="J140" i="48"/>
  <c r="P140" i="48"/>
  <c r="J145" i="48"/>
  <c r="P145" i="48"/>
  <c r="J149" i="48"/>
  <c r="J153" i="48"/>
  <c r="P153" i="48"/>
  <c r="J162" i="48"/>
  <c r="P162" i="48"/>
  <c r="M171" i="48"/>
  <c r="M179" i="48"/>
  <c r="M185" i="48"/>
  <c r="P67" i="49"/>
  <c r="P105" i="49"/>
  <c r="J185" i="49"/>
  <c r="M67" i="51"/>
  <c r="M145" i="51"/>
  <c r="M153" i="51"/>
  <c r="H120" i="53"/>
  <c r="N120" i="53"/>
  <c r="N186" i="53" s="1"/>
  <c r="M131" i="53"/>
  <c r="M140" i="53"/>
  <c r="J153" i="53"/>
  <c r="P153" i="53"/>
  <c r="M162" i="53"/>
  <c r="M171" i="53"/>
  <c r="M179" i="53"/>
  <c r="M185" i="53"/>
  <c r="M141" i="44"/>
  <c r="M149" i="44"/>
  <c r="J158" i="44"/>
  <c r="P158" i="44"/>
  <c r="J167" i="44"/>
  <c r="P167" i="44"/>
  <c r="J175" i="44"/>
  <c r="P175" i="44"/>
  <c r="P67" i="45"/>
  <c r="N117" i="45"/>
  <c r="M167" i="45"/>
  <c r="L140" i="46"/>
  <c r="L185" i="46" s="1"/>
  <c r="P140" i="47"/>
  <c r="M67" i="49"/>
  <c r="H120" i="50"/>
  <c r="N120" i="50"/>
  <c r="M131" i="50"/>
  <c r="M140" i="50"/>
  <c r="M145" i="50"/>
  <c r="P162" i="50"/>
  <c r="P185" i="51"/>
  <c r="M67" i="52"/>
  <c r="J145" i="52"/>
  <c r="P145" i="52"/>
  <c r="J149" i="52"/>
  <c r="J153" i="52"/>
  <c r="P153" i="52"/>
  <c r="J162" i="52"/>
  <c r="P162" i="52"/>
  <c r="M171" i="52"/>
  <c r="M179" i="52"/>
  <c r="M185" i="52"/>
  <c r="P67" i="53"/>
  <c r="H186" i="53"/>
  <c r="J162" i="53"/>
  <c r="J171" i="53"/>
  <c r="J185" i="53"/>
  <c r="P185" i="54"/>
  <c r="M67" i="55"/>
  <c r="J171" i="55"/>
  <c r="J185" i="55"/>
  <c r="J67" i="57"/>
  <c r="P67" i="57"/>
  <c r="N186" i="57"/>
  <c r="M140" i="57"/>
  <c r="M141" i="57" s="1"/>
  <c r="M145" i="57"/>
  <c r="M162" i="57"/>
  <c r="M179" i="57"/>
  <c r="N120" i="58"/>
  <c r="N186" i="58" s="1"/>
  <c r="M67" i="59"/>
  <c r="J162" i="59"/>
  <c r="J171" i="59"/>
  <c r="J185" i="59"/>
  <c r="M67" i="61"/>
  <c r="M180" i="61"/>
  <c r="J186" i="62"/>
  <c r="P186" i="62"/>
  <c r="M67" i="54"/>
  <c r="M105" i="54"/>
  <c r="M145" i="54"/>
  <c r="M171" i="54"/>
  <c r="M179" i="54"/>
  <c r="M171" i="55"/>
  <c r="M179" i="55"/>
  <c r="M185" i="55"/>
  <c r="P145" i="56"/>
  <c r="M153" i="56"/>
  <c r="J162" i="56"/>
  <c r="P162" i="56"/>
  <c r="M171" i="56"/>
  <c r="M179" i="56"/>
  <c r="M185" i="56"/>
  <c r="H120" i="57"/>
  <c r="H186" i="57" s="1"/>
  <c r="P162" i="57"/>
  <c r="J179" i="57"/>
  <c r="P179" i="57"/>
  <c r="P185" i="57"/>
  <c r="M67" i="58"/>
  <c r="J145" i="58"/>
  <c r="P145" i="58"/>
  <c r="J149" i="58"/>
  <c r="J153" i="58"/>
  <c r="P153" i="58"/>
  <c r="J162" i="58"/>
  <c r="P162" i="58"/>
  <c r="M171" i="58"/>
  <c r="M179" i="58"/>
  <c r="M185" i="58"/>
  <c r="J67" i="59"/>
  <c r="P67" i="59"/>
  <c r="J131" i="59"/>
  <c r="P131" i="59"/>
  <c r="P141" i="59" s="1"/>
  <c r="P186" i="59" s="1"/>
  <c r="H141" i="59"/>
  <c r="K141" i="59"/>
  <c r="O141" i="59"/>
  <c r="O186" i="59" s="1"/>
  <c r="J145" i="59"/>
  <c r="P145" i="59"/>
  <c r="J153" i="59"/>
  <c r="P153" i="59"/>
  <c r="M162" i="59"/>
  <c r="M171" i="59"/>
  <c r="M179" i="59"/>
  <c r="M185" i="59"/>
  <c r="P67" i="61"/>
  <c r="P106" i="61"/>
  <c r="N121" i="61"/>
  <c r="J132" i="61"/>
  <c r="J142" i="61" s="1"/>
  <c r="P132" i="61"/>
  <c r="N142" i="61"/>
  <c r="J141" i="61"/>
  <c r="P141" i="61"/>
  <c r="J154" i="61"/>
  <c r="P154" i="61"/>
  <c r="P163" i="61"/>
  <c r="J163" i="61"/>
  <c r="J172" i="61"/>
  <c r="P172" i="61"/>
  <c r="J180" i="61"/>
  <c r="P180" i="61"/>
  <c r="J186" i="61"/>
  <c r="P186" i="61"/>
  <c r="M67" i="62"/>
  <c r="P106" i="62"/>
  <c r="J106" i="62"/>
  <c r="N187" i="62"/>
  <c r="J67" i="62"/>
  <c r="I67" i="62"/>
  <c r="I187" i="62" s="1"/>
  <c r="I187" i="61"/>
  <c r="J67" i="61"/>
  <c r="J106" i="61"/>
  <c r="H187" i="61"/>
  <c r="J105" i="59"/>
  <c r="H186" i="59"/>
  <c r="J67" i="58"/>
  <c r="J105" i="58"/>
  <c r="L186" i="58"/>
  <c r="I186" i="58"/>
  <c r="O186" i="58"/>
  <c r="J105" i="57"/>
  <c r="I186" i="57"/>
  <c r="J185" i="57"/>
  <c r="J185" i="56"/>
  <c r="J140" i="56"/>
  <c r="J141" i="56" s="1"/>
  <c r="I141" i="55"/>
  <c r="I186" i="55" s="1"/>
  <c r="J140" i="55"/>
  <c r="J141" i="55" s="1"/>
  <c r="J67" i="55"/>
  <c r="L186" i="55"/>
  <c r="J91" i="55"/>
  <c r="J105" i="55" s="1"/>
  <c r="J67" i="54"/>
  <c r="J131" i="54"/>
  <c r="J141" i="54" s="1"/>
  <c r="J105" i="54"/>
  <c r="I186" i="54"/>
  <c r="I186" i="53"/>
  <c r="J105" i="53"/>
  <c r="J140" i="53"/>
  <c r="J141" i="53" s="1"/>
  <c r="J67" i="53"/>
  <c r="J105" i="52"/>
  <c r="I186" i="52"/>
  <c r="H186" i="52"/>
  <c r="L186" i="52"/>
  <c r="I186" i="51"/>
  <c r="J171" i="51"/>
  <c r="J162" i="51"/>
  <c r="I186" i="50"/>
  <c r="J162" i="50"/>
  <c r="J171" i="50"/>
  <c r="H186" i="50"/>
  <c r="N186" i="50"/>
  <c r="I186" i="49"/>
  <c r="J171" i="49"/>
  <c r="H186" i="49"/>
  <c r="J105" i="49"/>
  <c r="J67" i="49"/>
  <c r="N186" i="49"/>
  <c r="P141" i="49"/>
  <c r="K186" i="49"/>
  <c r="H186" i="48"/>
  <c r="J105" i="48"/>
  <c r="J67" i="48"/>
  <c r="I186" i="48"/>
  <c r="J185" i="48"/>
  <c r="I140" i="47"/>
  <c r="I185" i="47" s="1"/>
  <c r="H140" i="47"/>
  <c r="H185" i="47" s="1"/>
  <c r="J139" i="47"/>
  <c r="J140" i="47" s="1"/>
  <c r="J104" i="47"/>
  <c r="L185" i="47"/>
  <c r="N185" i="46"/>
  <c r="I140" i="46"/>
  <c r="I185" i="46" s="1"/>
  <c r="J130" i="46"/>
  <c r="J104" i="46"/>
  <c r="H185" i="46"/>
  <c r="K185" i="46"/>
  <c r="J67" i="45"/>
  <c r="J102" i="45"/>
  <c r="I137" i="45"/>
  <c r="I182" i="45" s="1"/>
  <c r="J181" i="45"/>
  <c r="H182" i="45"/>
  <c r="N182" i="45"/>
  <c r="L182" i="44"/>
  <c r="I181" i="43"/>
  <c r="H181" i="43"/>
  <c r="J175" i="43"/>
  <c r="P137" i="43"/>
  <c r="I180" i="42"/>
  <c r="M174" i="42"/>
  <c r="K116" i="42"/>
  <c r="K180" i="42" s="1"/>
  <c r="J174" i="42"/>
  <c r="M127" i="42"/>
  <c r="P179" i="42"/>
  <c r="M101" i="42"/>
  <c r="P127" i="42"/>
  <c r="H136" i="42"/>
  <c r="M148" i="42"/>
  <c r="J157" i="42"/>
  <c r="M166" i="42"/>
  <c r="P67" i="42"/>
  <c r="P101" i="42"/>
  <c r="H116" i="42"/>
  <c r="J135" i="42"/>
  <c r="M135" i="42"/>
  <c r="M136" i="42" s="1"/>
  <c r="J140" i="42"/>
  <c r="P148" i="42"/>
  <c r="P166" i="42"/>
  <c r="M67" i="42"/>
  <c r="J136" i="42"/>
  <c r="J67" i="42"/>
  <c r="J101" i="42"/>
  <c r="P135" i="42"/>
  <c r="P136" i="42" s="1"/>
  <c r="P140" i="42"/>
  <c r="J144" i="42"/>
  <c r="J148" i="42"/>
  <c r="M157" i="42"/>
  <c r="P157" i="42"/>
  <c r="J179" i="42"/>
  <c r="J166" i="42"/>
  <c r="N180" i="42"/>
  <c r="J166" i="41"/>
  <c r="I178" i="41"/>
  <c r="J157" i="41"/>
  <c r="J172" i="41"/>
  <c r="J101" i="41"/>
  <c r="J172" i="40"/>
  <c r="J101" i="40"/>
  <c r="J177" i="40"/>
  <c r="K178" i="40"/>
  <c r="J177" i="39"/>
  <c r="J101" i="39"/>
  <c r="J135" i="38"/>
  <c r="H136" i="38"/>
  <c r="H178" i="38" s="1"/>
  <c r="I178" i="38"/>
  <c r="J127" i="38"/>
  <c r="K178" i="38"/>
  <c r="N178" i="38"/>
  <c r="J127" i="37"/>
  <c r="J136" i="37"/>
  <c r="I178" i="37"/>
  <c r="J157" i="37"/>
  <c r="P157" i="36"/>
  <c r="P67" i="36"/>
  <c r="P101" i="36"/>
  <c r="K116" i="36"/>
  <c r="K178" i="36" s="1"/>
  <c r="J127" i="36"/>
  <c r="K136" i="36"/>
  <c r="J135" i="36"/>
  <c r="M140" i="36"/>
  <c r="J166" i="36"/>
  <c r="M172" i="36"/>
  <c r="J177" i="36"/>
  <c r="J101" i="36"/>
  <c r="P127" i="36"/>
  <c r="H136" i="36"/>
  <c r="N136" i="36"/>
  <c r="P135" i="36"/>
  <c r="M148" i="36"/>
  <c r="M166" i="36"/>
  <c r="M177" i="36"/>
  <c r="M67" i="36"/>
  <c r="M101" i="36"/>
  <c r="H116" i="36"/>
  <c r="I136" i="36"/>
  <c r="O136" i="36"/>
  <c r="J140" i="36"/>
  <c r="P148" i="36"/>
  <c r="P166" i="36"/>
  <c r="J172" i="36"/>
  <c r="P172" i="36"/>
  <c r="P177" i="36"/>
  <c r="N116" i="36"/>
  <c r="N178" i="36" s="1"/>
  <c r="M127" i="36"/>
  <c r="L136" i="36"/>
  <c r="L178" i="36" s="1"/>
  <c r="M135" i="36"/>
  <c r="P140" i="36"/>
  <c r="J144" i="36"/>
  <c r="J148" i="36"/>
  <c r="H178" i="36"/>
  <c r="I178" i="36"/>
  <c r="O178" i="36"/>
  <c r="J67" i="36"/>
  <c r="J156" i="35"/>
  <c r="J136" i="35"/>
  <c r="M177" i="35"/>
  <c r="J136" i="34"/>
  <c r="I176" i="34"/>
  <c r="J67" i="34"/>
  <c r="H176" i="34"/>
  <c r="N176" i="34"/>
  <c r="K176" i="34"/>
  <c r="L176" i="33"/>
  <c r="K176" i="33"/>
  <c r="H176" i="33"/>
  <c r="J164" i="33"/>
  <c r="J98" i="32"/>
  <c r="I173" i="32"/>
  <c r="H173" i="32"/>
  <c r="J98" i="31"/>
  <c r="J167" i="31"/>
  <c r="J65" i="31"/>
  <c r="J65" i="30"/>
  <c r="I173" i="30"/>
  <c r="J167" i="30"/>
  <c r="J98" i="30"/>
  <c r="P97" i="29"/>
  <c r="P64" i="29"/>
  <c r="N112" i="29"/>
  <c r="M123" i="29"/>
  <c r="L132" i="29"/>
  <c r="L172" i="29" s="1"/>
  <c r="M131" i="29"/>
  <c r="P131" i="29"/>
  <c r="J136" i="29"/>
  <c r="P144" i="29"/>
  <c r="J151" i="29"/>
  <c r="P160" i="29"/>
  <c r="J166" i="29"/>
  <c r="P171" i="29"/>
  <c r="J64" i="29"/>
  <c r="M97" i="29"/>
  <c r="J131" i="29"/>
  <c r="J140" i="29"/>
  <c r="J160" i="29"/>
  <c r="P166" i="29"/>
  <c r="J171" i="29"/>
  <c r="M171" i="29"/>
  <c r="M64" i="29"/>
  <c r="K172" i="29"/>
  <c r="J97" i="29"/>
  <c r="P123" i="29"/>
  <c r="H132" i="29"/>
  <c r="H172" i="29" s="1"/>
  <c r="N132" i="29"/>
  <c r="N172" i="29" s="1"/>
  <c r="M136" i="29"/>
  <c r="M151" i="29"/>
  <c r="M166" i="29"/>
  <c r="J123" i="29"/>
  <c r="I130" i="28"/>
  <c r="I170" i="28" s="1"/>
  <c r="J129" i="28"/>
  <c r="J130" i="28" s="1"/>
  <c r="J64" i="28"/>
  <c r="J63" i="27"/>
  <c r="K169" i="26"/>
  <c r="M129" i="26"/>
  <c r="M169" i="26" s="1"/>
  <c r="P26" i="23"/>
  <c r="O167" i="23"/>
  <c r="N167" i="23"/>
  <c r="L167" i="23"/>
  <c r="K167" i="23"/>
  <c r="I167" i="23"/>
  <c r="H167" i="23"/>
  <c r="P166" i="23"/>
  <c r="M166" i="23"/>
  <c r="J166" i="23"/>
  <c r="P165" i="23"/>
  <c r="M165" i="23"/>
  <c r="J165" i="23"/>
  <c r="P164" i="23"/>
  <c r="M164" i="23"/>
  <c r="J164" i="23"/>
  <c r="O162" i="23"/>
  <c r="N162" i="23"/>
  <c r="L162" i="23"/>
  <c r="K162" i="23"/>
  <c r="I162" i="23"/>
  <c r="H162" i="23"/>
  <c r="P161" i="23"/>
  <c r="M161" i="23"/>
  <c r="J161" i="23"/>
  <c r="P160" i="23"/>
  <c r="M160" i="23"/>
  <c r="J160" i="23"/>
  <c r="P159" i="23"/>
  <c r="M159" i="23"/>
  <c r="J159" i="23"/>
  <c r="P158" i="23"/>
  <c r="M158" i="23"/>
  <c r="J158" i="23"/>
  <c r="O156" i="23"/>
  <c r="N156" i="23"/>
  <c r="L156" i="23"/>
  <c r="K156" i="23"/>
  <c r="I156" i="23"/>
  <c r="H156" i="23"/>
  <c r="P155" i="23"/>
  <c r="M155" i="23"/>
  <c r="J155" i="23"/>
  <c r="P154" i="23"/>
  <c r="M154" i="23"/>
  <c r="J154" i="23"/>
  <c r="P153" i="23"/>
  <c r="M153" i="23"/>
  <c r="J153" i="23"/>
  <c r="P152" i="23"/>
  <c r="M152" i="23"/>
  <c r="J152" i="23"/>
  <c r="O150" i="23"/>
  <c r="N150" i="23"/>
  <c r="L150" i="23"/>
  <c r="K150" i="23"/>
  <c r="I150" i="23"/>
  <c r="H150" i="23"/>
  <c r="P149" i="23"/>
  <c r="P150" i="23" s="1"/>
  <c r="M149" i="23"/>
  <c r="M150" i="23" s="1"/>
  <c r="J149" i="23"/>
  <c r="J150" i="23" s="1"/>
  <c r="O147" i="23"/>
  <c r="N147" i="23"/>
  <c r="L147" i="23"/>
  <c r="K147" i="23"/>
  <c r="I147" i="23"/>
  <c r="H147" i="23"/>
  <c r="P146" i="23"/>
  <c r="M146" i="23"/>
  <c r="J146" i="23"/>
  <c r="P145" i="23"/>
  <c r="M145" i="23"/>
  <c r="M147" i="23" s="1"/>
  <c r="J145" i="23"/>
  <c r="O143" i="23"/>
  <c r="N143" i="23"/>
  <c r="L143" i="23"/>
  <c r="K143" i="23"/>
  <c r="I143" i="23"/>
  <c r="H143" i="23"/>
  <c r="P142" i="23"/>
  <c r="P143" i="23" s="1"/>
  <c r="M142" i="23"/>
  <c r="M143" i="23" s="1"/>
  <c r="J142" i="23"/>
  <c r="J143" i="23" s="1"/>
  <c r="O140" i="23"/>
  <c r="N140" i="23"/>
  <c r="L140" i="23"/>
  <c r="K140" i="23"/>
  <c r="I140" i="23"/>
  <c r="H140" i="23"/>
  <c r="P139" i="23"/>
  <c r="M139" i="23"/>
  <c r="J139" i="23"/>
  <c r="P138" i="23"/>
  <c r="M138" i="23"/>
  <c r="M140" i="23" s="1"/>
  <c r="J138" i="23"/>
  <c r="N136" i="23"/>
  <c r="K136" i="23"/>
  <c r="I136" i="23"/>
  <c r="H136" i="23"/>
  <c r="P135" i="23"/>
  <c r="M135" i="23"/>
  <c r="J135" i="23"/>
  <c r="P134" i="23"/>
  <c r="M134" i="23"/>
  <c r="J134" i="23"/>
  <c r="O132" i="23"/>
  <c r="N132" i="23"/>
  <c r="L132" i="23"/>
  <c r="K132" i="23"/>
  <c r="I132" i="23"/>
  <c r="H132" i="23"/>
  <c r="P131" i="23"/>
  <c r="M131" i="23"/>
  <c r="J131" i="23"/>
  <c r="P130" i="23"/>
  <c r="M130" i="23"/>
  <c r="J130" i="23"/>
  <c r="O127" i="23"/>
  <c r="N127" i="23"/>
  <c r="L127" i="23"/>
  <c r="K127" i="23"/>
  <c r="I127" i="23"/>
  <c r="H127" i="23"/>
  <c r="P126" i="23"/>
  <c r="M126" i="23"/>
  <c r="J126" i="23"/>
  <c r="P125" i="23"/>
  <c r="M125" i="23"/>
  <c r="J125" i="23"/>
  <c r="J124" i="23"/>
  <c r="P123" i="23"/>
  <c r="M123" i="23"/>
  <c r="J123" i="23"/>
  <c r="P122" i="23"/>
  <c r="M122" i="23"/>
  <c r="J122" i="23"/>
  <c r="J121" i="23"/>
  <c r="J127" i="23" s="1"/>
  <c r="P120" i="23"/>
  <c r="M120" i="23"/>
  <c r="J120" i="23"/>
  <c r="O119" i="23"/>
  <c r="N119" i="23"/>
  <c r="L119" i="23"/>
  <c r="K119" i="23"/>
  <c r="I119" i="23"/>
  <c r="H119" i="23"/>
  <c r="H128" i="23" s="1"/>
  <c r="P118" i="23"/>
  <c r="M118" i="23"/>
  <c r="J118" i="23"/>
  <c r="P117" i="23"/>
  <c r="M117" i="23"/>
  <c r="J117" i="23"/>
  <c r="J116" i="23"/>
  <c r="P115" i="23"/>
  <c r="M115" i="23"/>
  <c r="J115" i="23"/>
  <c r="N112" i="23"/>
  <c r="K112" i="23"/>
  <c r="H112" i="23"/>
  <c r="N107" i="23"/>
  <c r="K107" i="23"/>
  <c r="H107" i="23"/>
  <c r="N102" i="23"/>
  <c r="K102" i="23"/>
  <c r="H102" i="23"/>
  <c r="O96" i="23"/>
  <c r="N96" i="23"/>
  <c r="L96" i="23"/>
  <c r="K96" i="23"/>
  <c r="I96" i="23"/>
  <c r="H96" i="23"/>
  <c r="P95" i="23"/>
  <c r="P96" i="23" s="1"/>
  <c r="M95" i="23"/>
  <c r="M96" i="23" s="1"/>
  <c r="J95" i="23"/>
  <c r="J96" i="23" s="1"/>
  <c r="O93" i="23"/>
  <c r="N93" i="23"/>
  <c r="L93" i="23"/>
  <c r="K93" i="23"/>
  <c r="I93" i="23"/>
  <c r="H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J84" i="23"/>
  <c r="P83" i="23"/>
  <c r="M83" i="23"/>
  <c r="J83" i="23"/>
  <c r="P82" i="23"/>
  <c r="M82" i="23"/>
  <c r="J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P70" i="23"/>
  <c r="M70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J65" i="23"/>
  <c r="P64" i="23"/>
  <c r="M64" i="23"/>
  <c r="J64" i="23"/>
  <c r="O62" i="23"/>
  <c r="N62" i="23"/>
  <c r="L62" i="23"/>
  <c r="K62" i="23"/>
  <c r="I62" i="23"/>
  <c r="H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M37" i="23"/>
  <c r="J37" i="23"/>
  <c r="B35" i="23"/>
  <c r="C35" i="23" s="1"/>
  <c r="D35" i="23" s="1"/>
  <c r="E35" i="23" s="1"/>
  <c r="F35" i="23" s="1"/>
  <c r="G35" i="23" s="1"/>
  <c r="N34" i="23"/>
  <c r="K34" i="23"/>
  <c r="J24" i="23"/>
  <c r="N182" i="44" l="1"/>
  <c r="N178" i="41"/>
  <c r="N173" i="30"/>
  <c r="P182" i="44"/>
  <c r="H108" i="23"/>
  <c r="O128" i="23"/>
  <c r="J141" i="58"/>
  <c r="P141" i="56"/>
  <c r="K173" i="32"/>
  <c r="M142" i="61"/>
  <c r="M141" i="51"/>
  <c r="M141" i="53"/>
  <c r="M186" i="53" s="1"/>
  <c r="J182" i="44"/>
  <c r="K182" i="45"/>
  <c r="K178" i="37"/>
  <c r="M140" i="46"/>
  <c r="M185" i="46" s="1"/>
  <c r="J176" i="34"/>
  <c r="J141" i="59"/>
  <c r="J186" i="59" s="1"/>
  <c r="J133" i="32"/>
  <c r="M133" i="31"/>
  <c r="M173" i="31" s="1"/>
  <c r="P141" i="53"/>
  <c r="P141" i="55"/>
  <c r="M142" i="63"/>
  <c r="P141" i="57"/>
  <c r="M178" i="41"/>
  <c r="P136" i="41"/>
  <c r="P185" i="47"/>
  <c r="P178" i="40"/>
  <c r="M186" i="54"/>
  <c r="M186" i="59"/>
  <c r="J187" i="63"/>
  <c r="M186" i="48"/>
  <c r="M137" i="44"/>
  <c r="M182" i="44" s="1"/>
  <c r="K181" i="43"/>
  <c r="P181" i="43"/>
  <c r="M178" i="40"/>
  <c r="P185" i="46"/>
  <c r="K178" i="39"/>
  <c r="M137" i="43"/>
  <c r="M181" i="43" s="1"/>
  <c r="J136" i="40"/>
  <c r="P186" i="55"/>
  <c r="M178" i="39"/>
  <c r="P177" i="35"/>
  <c r="P130" i="28"/>
  <c r="P170" i="28" s="1"/>
  <c r="M187" i="63"/>
  <c r="J141" i="51"/>
  <c r="M141" i="55"/>
  <c r="J141" i="52"/>
  <c r="P137" i="45"/>
  <c r="P182" i="45" s="1"/>
  <c r="J181" i="43"/>
  <c r="J136" i="41"/>
  <c r="J136" i="39"/>
  <c r="M173" i="32"/>
  <c r="K173" i="30"/>
  <c r="P173" i="31"/>
  <c r="M136" i="38"/>
  <c r="M178" i="38" s="1"/>
  <c r="P141" i="58"/>
  <c r="M133" i="30"/>
  <c r="M173" i="30" s="1"/>
  <c r="P129" i="27"/>
  <c r="P176" i="33"/>
  <c r="M62" i="23"/>
  <c r="P186" i="49"/>
  <c r="M178" i="37"/>
  <c r="J173" i="32"/>
  <c r="M141" i="58"/>
  <c r="M186" i="58" s="1"/>
  <c r="O168" i="23"/>
  <c r="M119" i="23"/>
  <c r="L128" i="23"/>
  <c r="L168" i="23" s="1"/>
  <c r="M127" i="23"/>
  <c r="J136" i="23"/>
  <c r="J169" i="27"/>
  <c r="P132" i="29"/>
  <c r="P172" i="29" s="1"/>
  <c r="J180" i="42"/>
  <c r="N187" i="61"/>
  <c r="K186" i="59"/>
  <c r="M186" i="56"/>
  <c r="M182" i="45"/>
  <c r="P173" i="32"/>
  <c r="J141" i="50"/>
  <c r="M141" i="52"/>
  <c r="M186" i="52" s="1"/>
  <c r="P136" i="39"/>
  <c r="P141" i="50"/>
  <c r="P186" i="50" s="1"/>
  <c r="M141" i="49"/>
  <c r="M186" i="49" s="1"/>
  <c r="J137" i="45"/>
  <c r="J182" i="45" s="1"/>
  <c r="P178" i="39"/>
  <c r="M136" i="34"/>
  <c r="M176" i="34" s="1"/>
  <c r="M136" i="33"/>
  <c r="M176" i="33" s="1"/>
  <c r="J129" i="26"/>
  <c r="J169" i="26" s="1"/>
  <c r="P62" i="23"/>
  <c r="K108" i="23"/>
  <c r="M132" i="23"/>
  <c r="M156" i="23"/>
  <c r="M167" i="23"/>
  <c r="P167" i="23"/>
  <c r="J186" i="52"/>
  <c r="P187" i="62"/>
  <c r="M186" i="57"/>
  <c r="P169" i="27"/>
  <c r="P141" i="54"/>
  <c r="P186" i="54" s="1"/>
  <c r="M142" i="62"/>
  <c r="M187" i="62" s="1"/>
  <c r="M162" i="23"/>
  <c r="J167" i="23"/>
  <c r="H180" i="42"/>
  <c r="P186" i="58"/>
  <c r="P186" i="56"/>
  <c r="P186" i="53"/>
  <c r="P186" i="52"/>
  <c r="P186" i="51"/>
  <c r="M185" i="47"/>
  <c r="P178" i="41"/>
  <c r="P187" i="63"/>
  <c r="J133" i="31"/>
  <c r="J173" i="31" s="1"/>
  <c r="M130" i="28"/>
  <c r="M170" i="28" s="1"/>
  <c r="M129" i="27"/>
  <c r="M169" i="27" s="1"/>
  <c r="P129" i="26"/>
  <c r="P169" i="26" s="1"/>
  <c r="M136" i="36"/>
  <c r="M178" i="36" s="1"/>
  <c r="J186" i="57"/>
  <c r="P142" i="61"/>
  <c r="P187" i="61" s="1"/>
  <c r="M186" i="55"/>
  <c r="M141" i="50"/>
  <c r="M186" i="50" s="1"/>
  <c r="M186" i="51"/>
  <c r="P141" i="48"/>
  <c r="P186" i="48" s="1"/>
  <c r="P136" i="34"/>
  <c r="P176" i="34" s="1"/>
  <c r="M93" i="23"/>
  <c r="J93" i="23"/>
  <c r="P93" i="23"/>
  <c r="N108" i="23"/>
  <c r="N168" i="23" s="1"/>
  <c r="J119" i="23"/>
  <c r="J128" i="23" s="1"/>
  <c r="P119" i="23"/>
  <c r="K128" i="23"/>
  <c r="P127" i="23"/>
  <c r="I128" i="23"/>
  <c r="N128" i="23"/>
  <c r="J132" i="23"/>
  <c r="P132" i="23"/>
  <c r="J140" i="23"/>
  <c r="P140" i="23"/>
  <c r="J147" i="23"/>
  <c r="P147" i="23"/>
  <c r="J156" i="23"/>
  <c r="P156" i="23"/>
  <c r="P162" i="23"/>
  <c r="J177" i="35"/>
  <c r="P136" i="36"/>
  <c r="J186" i="50"/>
  <c r="M187" i="61"/>
  <c r="P186" i="57"/>
  <c r="J141" i="48"/>
  <c r="J186" i="48" s="1"/>
  <c r="P136" i="38"/>
  <c r="P178" i="38" s="1"/>
  <c r="J187" i="62"/>
  <c r="J187" i="61"/>
  <c r="J186" i="58"/>
  <c r="J186" i="56"/>
  <c r="J186" i="55"/>
  <c r="J186" i="54"/>
  <c r="J186" i="53"/>
  <c r="J186" i="51"/>
  <c r="J186" i="49"/>
  <c r="J185" i="47"/>
  <c r="J140" i="46"/>
  <c r="J185" i="46" s="1"/>
  <c r="P180" i="42"/>
  <c r="M180" i="42"/>
  <c r="J178" i="41"/>
  <c r="J178" i="40"/>
  <c r="J178" i="39"/>
  <c r="J136" i="38"/>
  <c r="J178" i="38" s="1"/>
  <c r="J178" i="37"/>
  <c r="J136" i="36"/>
  <c r="P178" i="36"/>
  <c r="J178" i="36"/>
  <c r="J176" i="33"/>
  <c r="J173" i="30"/>
  <c r="J132" i="29"/>
  <c r="J172" i="29" s="1"/>
  <c r="M132" i="29"/>
  <c r="M172" i="29" s="1"/>
  <c r="J170" i="28"/>
  <c r="J62" i="23"/>
  <c r="I168" i="23"/>
  <c r="H168" i="23"/>
  <c r="J162" i="23"/>
  <c r="O167" i="22"/>
  <c r="N167" i="22"/>
  <c r="L167" i="22"/>
  <c r="K167" i="22"/>
  <c r="I167" i="22"/>
  <c r="H167" i="22"/>
  <c r="P166" i="22"/>
  <c r="M166" i="22"/>
  <c r="J166" i="22"/>
  <c r="P165" i="22"/>
  <c r="M165" i="22"/>
  <c r="J165" i="22"/>
  <c r="P164" i="22"/>
  <c r="M164" i="22"/>
  <c r="J164" i="22"/>
  <c r="O162" i="22"/>
  <c r="N162" i="22"/>
  <c r="L162" i="22"/>
  <c r="K162" i="22"/>
  <c r="I162" i="22"/>
  <c r="H162" i="22"/>
  <c r="P161" i="22"/>
  <c r="M161" i="22"/>
  <c r="J161" i="22"/>
  <c r="P160" i="22"/>
  <c r="M160" i="22"/>
  <c r="J160" i="22"/>
  <c r="P159" i="22"/>
  <c r="M159" i="22"/>
  <c r="J159" i="22"/>
  <c r="P158" i="22"/>
  <c r="M158" i="22"/>
  <c r="J158" i="22"/>
  <c r="O156" i="22"/>
  <c r="N156" i="22"/>
  <c r="L156" i="22"/>
  <c r="K156" i="22"/>
  <c r="I156" i="22"/>
  <c r="H156" i="22"/>
  <c r="P155" i="22"/>
  <c r="M155" i="22"/>
  <c r="J155" i="22"/>
  <c r="P154" i="22"/>
  <c r="M154" i="22"/>
  <c r="J154" i="22"/>
  <c r="P153" i="22"/>
  <c r="M153" i="22"/>
  <c r="J153" i="22"/>
  <c r="P152" i="22"/>
  <c r="M152" i="22"/>
  <c r="J152" i="22"/>
  <c r="O150" i="22"/>
  <c r="N150" i="22"/>
  <c r="L150" i="22"/>
  <c r="K150" i="22"/>
  <c r="I150" i="22"/>
  <c r="H150" i="22"/>
  <c r="P149" i="22"/>
  <c r="P150" i="22" s="1"/>
  <c r="M149" i="22"/>
  <c r="M150" i="22" s="1"/>
  <c r="J149" i="22"/>
  <c r="J150" i="22" s="1"/>
  <c r="O147" i="22"/>
  <c r="N147" i="22"/>
  <c r="L147" i="22"/>
  <c r="K147" i="22"/>
  <c r="I147" i="22"/>
  <c r="H147" i="22"/>
  <c r="P146" i="22"/>
  <c r="M146" i="22"/>
  <c r="J146" i="22"/>
  <c r="P145" i="22"/>
  <c r="M145" i="22"/>
  <c r="J145" i="22"/>
  <c r="O143" i="22"/>
  <c r="N143" i="22"/>
  <c r="L143" i="22"/>
  <c r="K143" i="22"/>
  <c r="I143" i="22"/>
  <c r="H143" i="22"/>
  <c r="P142" i="22"/>
  <c r="P143" i="22" s="1"/>
  <c r="M142" i="22"/>
  <c r="M143" i="22" s="1"/>
  <c r="J142" i="22"/>
  <c r="J143" i="22" s="1"/>
  <c r="O140" i="22"/>
  <c r="N140" i="22"/>
  <c r="L140" i="22"/>
  <c r="K140" i="22"/>
  <c r="I140" i="22"/>
  <c r="H140" i="22"/>
  <c r="P139" i="22"/>
  <c r="M139" i="22"/>
  <c r="J139" i="22"/>
  <c r="P138" i="22"/>
  <c r="M138" i="22"/>
  <c r="J138" i="22"/>
  <c r="N136" i="22"/>
  <c r="K136" i="22"/>
  <c r="I136" i="22"/>
  <c r="H136" i="22"/>
  <c r="P135" i="22"/>
  <c r="M135" i="22"/>
  <c r="J135" i="22"/>
  <c r="P134" i="22"/>
  <c r="M134" i="22"/>
  <c r="J134" i="22"/>
  <c r="O132" i="22"/>
  <c r="N132" i="22"/>
  <c r="L132" i="22"/>
  <c r="K132" i="22"/>
  <c r="I132" i="22"/>
  <c r="H132" i="22"/>
  <c r="P131" i="22"/>
  <c r="M131" i="22"/>
  <c r="J131" i="22"/>
  <c r="P130" i="22"/>
  <c r="M130" i="22"/>
  <c r="J130" i="22"/>
  <c r="O127" i="22"/>
  <c r="N127" i="22"/>
  <c r="L127" i="22"/>
  <c r="K127" i="22"/>
  <c r="I127" i="22"/>
  <c r="H127" i="22"/>
  <c r="P126" i="22"/>
  <c r="M126" i="22"/>
  <c r="J126" i="22"/>
  <c r="P125" i="22"/>
  <c r="M125" i="22"/>
  <c r="J125" i="22"/>
  <c r="J124" i="22"/>
  <c r="P123" i="22"/>
  <c r="M123" i="22"/>
  <c r="J123" i="22"/>
  <c r="P122" i="22"/>
  <c r="M122" i="22"/>
  <c r="J122" i="22"/>
  <c r="J121" i="22"/>
  <c r="P120" i="22"/>
  <c r="M120" i="22"/>
  <c r="J120" i="22"/>
  <c r="O119" i="22"/>
  <c r="N119" i="22"/>
  <c r="L119" i="22"/>
  <c r="K119" i="22"/>
  <c r="I119" i="22"/>
  <c r="H119" i="22"/>
  <c r="P118" i="22"/>
  <c r="M118" i="22"/>
  <c r="J118" i="22"/>
  <c r="P117" i="22"/>
  <c r="M117" i="22"/>
  <c r="J117" i="22"/>
  <c r="J116" i="22"/>
  <c r="P115" i="22"/>
  <c r="M115" i="22"/>
  <c r="J115" i="22"/>
  <c r="N112" i="22"/>
  <c r="K112" i="22"/>
  <c r="H112" i="22"/>
  <c r="N107" i="22"/>
  <c r="K107" i="22"/>
  <c r="H107" i="22"/>
  <c r="N102" i="22"/>
  <c r="K102" i="22"/>
  <c r="H102" i="22"/>
  <c r="O96" i="22"/>
  <c r="N96" i="22"/>
  <c r="L96" i="22"/>
  <c r="K96" i="22"/>
  <c r="I96" i="22"/>
  <c r="H96" i="22"/>
  <c r="P95" i="22"/>
  <c r="P96" i="22" s="1"/>
  <c r="M95" i="22"/>
  <c r="M96" i="22" s="1"/>
  <c r="J95" i="22"/>
  <c r="J96" i="22" s="1"/>
  <c r="O93" i="22"/>
  <c r="N93" i="22"/>
  <c r="L93" i="22"/>
  <c r="K93" i="22"/>
  <c r="I93" i="22"/>
  <c r="H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M84" i="22"/>
  <c r="J84" i="22"/>
  <c r="P83" i="22"/>
  <c r="M83" i="22"/>
  <c r="J83" i="22"/>
  <c r="P82" i="22"/>
  <c r="M82" i="22"/>
  <c r="J82" i="22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P70" i="22"/>
  <c r="M70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J65" i="22"/>
  <c r="P64" i="22"/>
  <c r="M64" i="22"/>
  <c r="J64" i="22"/>
  <c r="O62" i="22"/>
  <c r="N62" i="22"/>
  <c r="L62" i="22"/>
  <c r="K62" i="22"/>
  <c r="I62" i="22"/>
  <c r="H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M37" i="22"/>
  <c r="J37" i="22"/>
  <c r="B35" i="22"/>
  <c r="C35" i="22" s="1"/>
  <c r="D35" i="22" s="1"/>
  <c r="E35" i="22" s="1"/>
  <c r="F35" i="22" s="1"/>
  <c r="G35" i="22" s="1"/>
  <c r="N34" i="22"/>
  <c r="K34" i="22"/>
  <c r="P26" i="22"/>
  <c r="J24" i="22"/>
  <c r="H156" i="21"/>
  <c r="I156" i="21"/>
  <c r="K156" i="21"/>
  <c r="L156" i="21"/>
  <c r="N156" i="21"/>
  <c r="O156" i="21"/>
  <c r="P155" i="21"/>
  <c r="M155" i="21"/>
  <c r="J155" i="21"/>
  <c r="P154" i="21"/>
  <c r="M154" i="21"/>
  <c r="J154" i="21"/>
  <c r="O167" i="21"/>
  <c r="N167" i="21"/>
  <c r="L167" i="21"/>
  <c r="K167" i="21"/>
  <c r="I167" i="21"/>
  <c r="H167" i="21"/>
  <c r="P166" i="21"/>
  <c r="M166" i="21"/>
  <c r="J166" i="21"/>
  <c r="P165" i="21"/>
  <c r="M165" i="21"/>
  <c r="J165" i="21"/>
  <c r="P164" i="21"/>
  <c r="M164" i="21"/>
  <c r="J164" i="21"/>
  <c r="O162" i="21"/>
  <c r="N162" i="21"/>
  <c r="L162" i="21"/>
  <c r="K162" i="21"/>
  <c r="I162" i="21"/>
  <c r="H162" i="21"/>
  <c r="P161" i="21"/>
  <c r="M161" i="21"/>
  <c r="J161" i="21"/>
  <c r="P160" i="21"/>
  <c r="M160" i="21"/>
  <c r="J160" i="21"/>
  <c r="P159" i="21"/>
  <c r="M159" i="21"/>
  <c r="J159" i="21"/>
  <c r="P158" i="21"/>
  <c r="M158" i="21"/>
  <c r="J158" i="21"/>
  <c r="P153" i="21"/>
  <c r="M153" i="21"/>
  <c r="J153" i="21"/>
  <c r="P152" i="21"/>
  <c r="M152" i="21"/>
  <c r="J152" i="21"/>
  <c r="O150" i="21"/>
  <c r="N150" i="21"/>
  <c r="L150" i="21"/>
  <c r="K150" i="21"/>
  <c r="I150" i="21"/>
  <c r="H150" i="21"/>
  <c r="P149" i="21"/>
  <c r="P150" i="21" s="1"/>
  <c r="M149" i="21"/>
  <c r="M150" i="21" s="1"/>
  <c r="J149" i="21"/>
  <c r="J150" i="21" s="1"/>
  <c r="O147" i="21"/>
  <c r="N147" i="21"/>
  <c r="L147" i="21"/>
  <c r="K147" i="21"/>
  <c r="I147" i="21"/>
  <c r="H147" i="21"/>
  <c r="P146" i="21"/>
  <c r="M146" i="21"/>
  <c r="J146" i="21"/>
  <c r="P145" i="21"/>
  <c r="M145" i="21"/>
  <c r="J145" i="21"/>
  <c r="O143" i="21"/>
  <c r="N143" i="21"/>
  <c r="L143" i="21"/>
  <c r="K143" i="21"/>
  <c r="I143" i="21"/>
  <c r="H143" i="21"/>
  <c r="P142" i="21"/>
  <c r="P143" i="21" s="1"/>
  <c r="M142" i="21"/>
  <c r="M143" i="21" s="1"/>
  <c r="J142" i="21"/>
  <c r="J143" i="21" s="1"/>
  <c r="O140" i="21"/>
  <c r="N140" i="21"/>
  <c r="L140" i="21"/>
  <c r="K140" i="21"/>
  <c r="I140" i="21"/>
  <c r="H140" i="21"/>
  <c r="P139" i="21"/>
  <c r="M139" i="21"/>
  <c r="J139" i="21"/>
  <c r="P138" i="21"/>
  <c r="M138" i="21"/>
  <c r="M140" i="21" s="1"/>
  <c r="J138" i="21"/>
  <c r="N136" i="21"/>
  <c r="K136" i="21"/>
  <c r="I136" i="21"/>
  <c r="H136" i="21"/>
  <c r="P135" i="21"/>
  <c r="M135" i="21"/>
  <c r="J135" i="21"/>
  <c r="P134" i="21"/>
  <c r="M134" i="21"/>
  <c r="J134" i="21"/>
  <c r="O132" i="21"/>
  <c r="N132" i="21"/>
  <c r="L132" i="21"/>
  <c r="K132" i="21"/>
  <c r="I132" i="21"/>
  <c r="H132" i="21"/>
  <c r="P131" i="21"/>
  <c r="M131" i="21"/>
  <c r="J131" i="21"/>
  <c r="P130" i="21"/>
  <c r="M130" i="21"/>
  <c r="J130" i="21"/>
  <c r="O127" i="21"/>
  <c r="N127" i="21"/>
  <c r="L127" i="21"/>
  <c r="K127" i="21"/>
  <c r="I127" i="21"/>
  <c r="H127" i="21"/>
  <c r="P126" i="21"/>
  <c r="M126" i="21"/>
  <c r="J126" i="21"/>
  <c r="P125" i="21"/>
  <c r="M125" i="21"/>
  <c r="J125" i="21"/>
  <c r="J124" i="21"/>
  <c r="P123" i="21"/>
  <c r="M123" i="21"/>
  <c r="J123" i="21"/>
  <c r="P122" i="21"/>
  <c r="M122" i="21"/>
  <c r="J122" i="21"/>
  <c r="J121" i="21"/>
  <c r="P120" i="21"/>
  <c r="M120" i="21"/>
  <c r="J120" i="21"/>
  <c r="O119" i="21"/>
  <c r="N119" i="21"/>
  <c r="L119" i="21"/>
  <c r="L128" i="21" s="1"/>
  <c r="K119" i="21"/>
  <c r="I119" i="21"/>
  <c r="H119" i="21"/>
  <c r="P118" i="21"/>
  <c r="M118" i="21"/>
  <c r="J118" i="21"/>
  <c r="P117" i="21"/>
  <c r="M117" i="21"/>
  <c r="J117" i="21"/>
  <c r="J116" i="21"/>
  <c r="P115" i="21"/>
  <c r="M115" i="21"/>
  <c r="J115" i="21"/>
  <c r="N112" i="21"/>
  <c r="K112" i="21"/>
  <c r="H112" i="21"/>
  <c r="N107" i="21"/>
  <c r="K107" i="21"/>
  <c r="H107" i="21"/>
  <c r="N102" i="21"/>
  <c r="K102" i="21"/>
  <c r="H102" i="21"/>
  <c r="O96" i="21"/>
  <c r="N96" i="21"/>
  <c r="L96" i="21"/>
  <c r="K96" i="21"/>
  <c r="I96" i="21"/>
  <c r="H96" i="21"/>
  <c r="P95" i="21"/>
  <c r="P96" i="21" s="1"/>
  <c r="M95" i="21"/>
  <c r="M96" i="21" s="1"/>
  <c r="J95" i="21"/>
  <c r="J96" i="21" s="1"/>
  <c r="O93" i="21"/>
  <c r="N93" i="21"/>
  <c r="L93" i="21"/>
  <c r="K93" i="21"/>
  <c r="I93" i="21"/>
  <c r="H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J85" i="21"/>
  <c r="P84" i="21"/>
  <c r="M84" i="21"/>
  <c r="J84" i="21"/>
  <c r="P83" i="21"/>
  <c r="M83" i="21"/>
  <c r="J83" i="21"/>
  <c r="P82" i="21"/>
  <c r="M82" i="21"/>
  <c r="J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P70" i="21"/>
  <c r="M70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J65" i="21"/>
  <c r="P64" i="21"/>
  <c r="M64" i="21"/>
  <c r="J64" i="21"/>
  <c r="O62" i="21"/>
  <c r="N62" i="21"/>
  <c r="L62" i="21"/>
  <c r="K62" i="21"/>
  <c r="I62" i="21"/>
  <c r="H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J38" i="21"/>
  <c r="P37" i="21"/>
  <c r="M37" i="21"/>
  <c r="J37" i="21"/>
  <c r="B35" i="21"/>
  <c r="C35" i="21" s="1"/>
  <c r="D35" i="21" s="1"/>
  <c r="E35" i="21" s="1"/>
  <c r="F35" i="21" s="1"/>
  <c r="G35" i="21" s="1"/>
  <c r="N34" i="21"/>
  <c r="K34" i="21"/>
  <c r="P26" i="21"/>
  <c r="J24" i="21"/>
  <c r="O165" i="20"/>
  <c r="N165" i="20"/>
  <c r="L165" i="20"/>
  <c r="K165" i="20"/>
  <c r="I165" i="20"/>
  <c r="H165" i="20"/>
  <c r="P164" i="20"/>
  <c r="M164" i="20"/>
  <c r="J164" i="20"/>
  <c r="P163" i="20"/>
  <c r="M163" i="20"/>
  <c r="J163" i="20"/>
  <c r="P162" i="20"/>
  <c r="M162" i="20"/>
  <c r="J162" i="20"/>
  <c r="O160" i="20"/>
  <c r="N160" i="20"/>
  <c r="L160" i="20"/>
  <c r="K160" i="20"/>
  <c r="I160" i="20"/>
  <c r="H160" i="20"/>
  <c r="P159" i="20"/>
  <c r="M159" i="20"/>
  <c r="J159" i="20"/>
  <c r="P158" i="20"/>
  <c r="M158" i="20"/>
  <c r="J158" i="20"/>
  <c r="P157" i="20"/>
  <c r="M157" i="20"/>
  <c r="J157" i="20"/>
  <c r="P156" i="20"/>
  <c r="M156" i="20"/>
  <c r="J156" i="20"/>
  <c r="O154" i="20"/>
  <c r="N154" i="20"/>
  <c r="L154" i="20"/>
  <c r="K154" i="20"/>
  <c r="I154" i="20"/>
  <c r="H154" i="20"/>
  <c r="P153" i="20"/>
  <c r="M153" i="20"/>
  <c r="J153" i="20"/>
  <c r="P152" i="20"/>
  <c r="M152" i="20"/>
  <c r="J152" i="20"/>
  <c r="O150" i="20"/>
  <c r="N150" i="20"/>
  <c r="L150" i="20"/>
  <c r="K150" i="20"/>
  <c r="I150" i="20"/>
  <c r="H150" i="20"/>
  <c r="P149" i="20"/>
  <c r="P150" i="20" s="1"/>
  <c r="M149" i="20"/>
  <c r="M150" i="20" s="1"/>
  <c r="J149" i="20"/>
  <c r="J150" i="20" s="1"/>
  <c r="O147" i="20"/>
  <c r="N147" i="20"/>
  <c r="L147" i="20"/>
  <c r="K147" i="20"/>
  <c r="I147" i="20"/>
  <c r="H147" i="20"/>
  <c r="P146" i="20"/>
  <c r="M146" i="20"/>
  <c r="J146" i="20"/>
  <c r="P145" i="20"/>
  <c r="M145" i="20"/>
  <c r="J145" i="20"/>
  <c r="O143" i="20"/>
  <c r="N143" i="20"/>
  <c r="L143" i="20"/>
  <c r="K143" i="20"/>
  <c r="I143" i="20"/>
  <c r="H143" i="20"/>
  <c r="P142" i="20"/>
  <c r="P143" i="20" s="1"/>
  <c r="M142" i="20"/>
  <c r="M143" i="20" s="1"/>
  <c r="J142" i="20"/>
  <c r="J143" i="20" s="1"/>
  <c r="O140" i="20"/>
  <c r="N140" i="20"/>
  <c r="L140" i="20"/>
  <c r="K140" i="20"/>
  <c r="I140" i="20"/>
  <c r="H140" i="20"/>
  <c r="P139" i="20"/>
  <c r="M139" i="20"/>
  <c r="J139" i="20"/>
  <c r="P138" i="20"/>
  <c r="M138" i="20"/>
  <c r="J138" i="20"/>
  <c r="N136" i="20"/>
  <c r="K136" i="20"/>
  <c r="I136" i="20"/>
  <c r="H136" i="20"/>
  <c r="P135" i="20"/>
  <c r="M135" i="20"/>
  <c r="J135" i="20"/>
  <c r="P134" i="20"/>
  <c r="M134" i="20"/>
  <c r="J134" i="20"/>
  <c r="O132" i="20"/>
  <c r="N132" i="20"/>
  <c r="L132" i="20"/>
  <c r="K132" i="20"/>
  <c r="I132" i="20"/>
  <c r="H132" i="20"/>
  <c r="P131" i="20"/>
  <c r="M131" i="20"/>
  <c r="J131" i="20"/>
  <c r="P130" i="20"/>
  <c r="M130" i="20"/>
  <c r="J130" i="20"/>
  <c r="O127" i="20"/>
  <c r="N127" i="20"/>
  <c r="L127" i="20"/>
  <c r="K127" i="20"/>
  <c r="I127" i="20"/>
  <c r="H127" i="20"/>
  <c r="P126" i="20"/>
  <c r="M126" i="20"/>
  <c r="J126" i="20"/>
  <c r="P125" i="20"/>
  <c r="M125" i="20"/>
  <c r="J125" i="20"/>
  <c r="J124" i="20"/>
  <c r="P123" i="20"/>
  <c r="M123" i="20"/>
  <c r="J123" i="20"/>
  <c r="P122" i="20"/>
  <c r="M122" i="20"/>
  <c r="J122" i="20"/>
  <c r="J121" i="20"/>
  <c r="P120" i="20"/>
  <c r="M120" i="20"/>
  <c r="J120" i="20"/>
  <c r="O119" i="20"/>
  <c r="O128" i="20" s="1"/>
  <c r="N119" i="20"/>
  <c r="N128" i="20" s="1"/>
  <c r="L119" i="20"/>
  <c r="K119" i="20"/>
  <c r="I119" i="20"/>
  <c r="H119" i="20"/>
  <c r="P118" i="20"/>
  <c r="M118" i="20"/>
  <c r="J118" i="20"/>
  <c r="P117" i="20"/>
  <c r="M117" i="20"/>
  <c r="J117" i="20"/>
  <c r="J116" i="20"/>
  <c r="P115" i="20"/>
  <c r="M115" i="20"/>
  <c r="J115" i="20"/>
  <c r="N112" i="20"/>
  <c r="K112" i="20"/>
  <c r="H112" i="20"/>
  <c r="N107" i="20"/>
  <c r="K107" i="20"/>
  <c r="H107" i="20"/>
  <c r="N102" i="20"/>
  <c r="K102" i="20"/>
  <c r="H102" i="20"/>
  <c r="O96" i="20"/>
  <c r="N96" i="20"/>
  <c r="L96" i="20"/>
  <c r="K96" i="20"/>
  <c r="I96" i="20"/>
  <c r="H96" i="20"/>
  <c r="P95" i="20"/>
  <c r="P96" i="20" s="1"/>
  <c r="M95" i="20"/>
  <c r="M96" i="20" s="1"/>
  <c r="J95" i="20"/>
  <c r="J96" i="20" s="1"/>
  <c r="O93" i="20"/>
  <c r="N93" i="20"/>
  <c r="L93" i="20"/>
  <c r="K93" i="20"/>
  <c r="I93" i="20"/>
  <c r="H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M85" i="20"/>
  <c r="J85" i="20"/>
  <c r="P84" i="20"/>
  <c r="M84" i="20"/>
  <c r="J84" i="20"/>
  <c r="P83" i="20"/>
  <c r="M83" i="20"/>
  <c r="J83" i="20"/>
  <c r="P82" i="20"/>
  <c r="M82" i="20"/>
  <c r="J82" i="20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P70" i="20"/>
  <c r="M70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J65" i="20"/>
  <c r="P64" i="20"/>
  <c r="M64" i="20"/>
  <c r="J64" i="20"/>
  <c r="O62" i="20"/>
  <c r="N62" i="20"/>
  <c r="L62" i="20"/>
  <c r="K62" i="20"/>
  <c r="I62" i="20"/>
  <c r="H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M38" i="20"/>
  <c r="J38" i="20"/>
  <c r="P37" i="20"/>
  <c r="M37" i="20"/>
  <c r="J37" i="20"/>
  <c r="B35" i="20"/>
  <c r="C35" i="20" s="1"/>
  <c r="D35" i="20" s="1"/>
  <c r="E35" i="20" s="1"/>
  <c r="F35" i="20" s="1"/>
  <c r="G35" i="20" s="1"/>
  <c r="N34" i="20"/>
  <c r="K34" i="20"/>
  <c r="P26" i="20"/>
  <c r="J24" i="20"/>
  <c r="O165" i="19"/>
  <c r="N165" i="19"/>
  <c r="L165" i="19"/>
  <c r="K165" i="19"/>
  <c r="I165" i="19"/>
  <c r="H165" i="19"/>
  <c r="P164" i="19"/>
  <c r="M164" i="19"/>
  <c r="J164" i="19"/>
  <c r="P163" i="19"/>
  <c r="M163" i="19"/>
  <c r="J163" i="19"/>
  <c r="P162" i="19"/>
  <c r="M162" i="19"/>
  <c r="J162" i="19"/>
  <c r="J165" i="19" s="1"/>
  <c r="O160" i="19"/>
  <c r="N160" i="19"/>
  <c r="L160" i="19"/>
  <c r="K160" i="19"/>
  <c r="I160" i="19"/>
  <c r="H160" i="19"/>
  <c r="P159" i="19"/>
  <c r="M159" i="19"/>
  <c r="J159" i="19"/>
  <c r="P158" i="19"/>
  <c r="M158" i="19"/>
  <c r="J158" i="19"/>
  <c r="P157" i="19"/>
  <c r="M157" i="19"/>
  <c r="J157" i="19"/>
  <c r="P156" i="19"/>
  <c r="M156" i="19"/>
  <c r="J156" i="19"/>
  <c r="O154" i="19"/>
  <c r="N154" i="19"/>
  <c r="L154" i="19"/>
  <c r="K154" i="19"/>
  <c r="I154" i="19"/>
  <c r="H154" i="19"/>
  <c r="P153" i="19"/>
  <c r="M153" i="19"/>
  <c r="J153" i="19"/>
  <c r="P152" i="19"/>
  <c r="M152" i="19"/>
  <c r="J152" i="19"/>
  <c r="O150" i="19"/>
  <c r="N150" i="19"/>
  <c r="L150" i="19"/>
  <c r="K150" i="19"/>
  <c r="I150" i="19"/>
  <c r="H150" i="19"/>
  <c r="P149" i="19"/>
  <c r="P150" i="19" s="1"/>
  <c r="M149" i="19"/>
  <c r="M150" i="19" s="1"/>
  <c r="J149" i="19"/>
  <c r="J150" i="19" s="1"/>
  <c r="O147" i="19"/>
  <c r="N147" i="19"/>
  <c r="L147" i="19"/>
  <c r="K147" i="19"/>
  <c r="I147" i="19"/>
  <c r="H147" i="19"/>
  <c r="P146" i="19"/>
  <c r="M146" i="19"/>
  <c r="J146" i="19"/>
  <c r="P145" i="19"/>
  <c r="M145" i="19"/>
  <c r="J145" i="19"/>
  <c r="O143" i="19"/>
  <c r="N143" i="19"/>
  <c r="L143" i="19"/>
  <c r="K143" i="19"/>
  <c r="I143" i="19"/>
  <c r="H143" i="19"/>
  <c r="P142" i="19"/>
  <c r="P143" i="19" s="1"/>
  <c r="M142" i="19"/>
  <c r="M143" i="19" s="1"/>
  <c r="J142" i="19"/>
  <c r="J143" i="19" s="1"/>
  <c r="O140" i="19"/>
  <c r="N140" i="19"/>
  <c r="L140" i="19"/>
  <c r="K140" i="19"/>
  <c r="I140" i="19"/>
  <c r="H140" i="19"/>
  <c r="P139" i="19"/>
  <c r="M139" i="19"/>
  <c r="J139" i="19"/>
  <c r="P138" i="19"/>
  <c r="M138" i="19"/>
  <c r="J138" i="19"/>
  <c r="N136" i="19"/>
  <c r="K136" i="19"/>
  <c r="I136" i="19"/>
  <c r="H136" i="19"/>
  <c r="P135" i="19"/>
  <c r="M135" i="19"/>
  <c r="J135" i="19"/>
  <c r="P134" i="19"/>
  <c r="M134" i="19"/>
  <c r="J134" i="19"/>
  <c r="O132" i="19"/>
  <c r="N132" i="19"/>
  <c r="L132" i="19"/>
  <c r="K132" i="19"/>
  <c r="I132" i="19"/>
  <c r="H132" i="19"/>
  <c r="P131" i="19"/>
  <c r="M131" i="19"/>
  <c r="J131" i="19"/>
  <c r="P130" i="19"/>
  <c r="M130" i="19"/>
  <c r="M132" i="19" s="1"/>
  <c r="J130" i="19"/>
  <c r="O127" i="19"/>
  <c r="N127" i="19"/>
  <c r="L127" i="19"/>
  <c r="K127" i="19"/>
  <c r="I127" i="19"/>
  <c r="H127" i="19"/>
  <c r="P126" i="19"/>
  <c r="M126" i="19"/>
  <c r="J126" i="19"/>
  <c r="P125" i="19"/>
  <c r="M125" i="19"/>
  <c r="J125" i="19"/>
  <c r="J124" i="19"/>
  <c r="P123" i="19"/>
  <c r="M123" i="19"/>
  <c r="J123" i="19"/>
  <c r="P122" i="19"/>
  <c r="M122" i="19"/>
  <c r="J122" i="19"/>
  <c r="J121" i="19"/>
  <c r="P120" i="19"/>
  <c r="M120" i="19"/>
  <c r="J120" i="19"/>
  <c r="O119" i="19"/>
  <c r="N119" i="19"/>
  <c r="L119" i="19"/>
  <c r="L128" i="19" s="1"/>
  <c r="K119" i="19"/>
  <c r="I119" i="19"/>
  <c r="H119" i="19"/>
  <c r="P118" i="19"/>
  <c r="M118" i="19"/>
  <c r="J118" i="19"/>
  <c r="P117" i="19"/>
  <c r="M117" i="19"/>
  <c r="J117" i="19"/>
  <c r="J116" i="19"/>
  <c r="P115" i="19"/>
  <c r="M115" i="19"/>
  <c r="J115" i="19"/>
  <c r="N112" i="19"/>
  <c r="K112" i="19"/>
  <c r="H112" i="19"/>
  <c r="N107" i="19"/>
  <c r="K107" i="19"/>
  <c r="H107" i="19"/>
  <c r="N102" i="19"/>
  <c r="N108" i="19" s="1"/>
  <c r="K102" i="19"/>
  <c r="H102" i="19"/>
  <c r="O96" i="19"/>
  <c r="N96" i="19"/>
  <c r="L96" i="19"/>
  <c r="K96" i="19"/>
  <c r="I96" i="19"/>
  <c r="H96" i="19"/>
  <c r="P95" i="19"/>
  <c r="P96" i="19" s="1"/>
  <c r="M95" i="19"/>
  <c r="M96" i="19" s="1"/>
  <c r="J95" i="19"/>
  <c r="J96" i="19" s="1"/>
  <c r="O93" i="19"/>
  <c r="N93" i="19"/>
  <c r="L93" i="19"/>
  <c r="K93" i="19"/>
  <c r="I93" i="19"/>
  <c r="H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M84" i="19"/>
  <c r="J84" i="19"/>
  <c r="P83" i="19"/>
  <c r="M83" i="19"/>
  <c r="J83" i="19"/>
  <c r="P82" i="19"/>
  <c r="M82" i="19"/>
  <c r="J82" i="19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P70" i="19"/>
  <c r="M70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J65" i="19"/>
  <c r="P64" i="19"/>
  <c r="M64" i="19"/>
  <c r="J64" i="19"/>
  <c r="O62" i="19"/>
  <c r="N62" i="19"/>
  <c r="L62" i="19"/>
  <c r="K62" i="19"/>
  <c r="I62" i="19"/>
  <c r="H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M37" i="19"/>
  <c r="J37" i="19"/>
  <c r="B35" i="19"/>
  <c r="C35" i="19" s="1"/>
  <c r="D35" i="19" s="1"/>
  <c r="E35" i="19" s="1"/>
  <c r="F35" i="19" s="1"/>
  <c r="G35" i="19" s="1"/>
  <c r="N34" i="19"/>
  <c r="K34" i="19"/>
  <c r="P26" i="19"/>
  <c r="J24" i="19"/>
  <c r="O165" i="18"/>
  <c r="N165" i="18"/>
  <c r="L165" i="18"/>
  <c r="K165" i="18"/>
  <c r="I165" i="18"/>
  <c r="H165" i="18"/>
  <c r="P164" i="18"/>
  <c r="M164" i="18"/>
  <c r="J164" i="18"/>
  <c r="P163" i="18"/>
  <c r="M163" i="18"/>
  <c r="J163" i="18"/>
  <c r="P162" i="18"/>
  <c r="M162" i="18"/>
  <c r="J162" i="18"/>
  <c r="O160" i="18"/>
  <c r="N160" i="18"/>
  <c r="L160" i="18"/>
  <c r="K160" i="18"/>
  <c r="I160" i="18"/>
  <c r="H160" i="18"/>
  <c r="P159" i="18"/>
  <c r="M159" i="18"/>
  <c r="J159" i="18"/>
  <c r="P158" i="18"/>
  <c r="M158" i="18"/>
  <c r="J158" i="18"/>
  <c r="P157" i="18"/>
  <c r="M157" i="18"/>
  <c r="J157" i="18"/>
  <c r="P156" i="18"/>
  <c r="M156" i="18"/>
  <c r="J156" i="18"/>
  <c r="O154" i="18"/>
  <c r="N154" i="18"/>
  <c r="L154" i="18"/>
  <c r="K154" i="18"/>
  <c r="I154" i="18"/>
  <c r="H154" i="18"/>
  <c r="P153" i="18"/>
  <c r="M153" i="18"/>
  <c r="J153" i="18"/>
  <c r="P152" i="18"/>
  <c r="M152" i="18"/>
  <c r="J152" i="18"/>
  <c r="O150" i="18"/>
  <c r="N150" i="18"/>
  <c r="L150" i="18"/>
  <c r="K150" i="18"/>
  <c r="I150" i="18"/>
  <c r="H150" i="18"/>
  <c r="P149" i="18"/>
  <c r="P150" i="18" s="1"/>
  <c r="M149" i="18"/>
  <c r="M150" i="18" s="1"/>
  <c r="J149" i="18"/>
  <c r="J150" i="18" s="1"/>
  <c r="O147" i="18"/>
  <c r="N147" i="18"/>
  <c r="L147" i="18"/>
  <c r="K147" i="18"/>
  <c r="I147" i="18"/>
  <c r="H147" i="18"/>
  <c r="P146" i="18"/>
  <c r="M146" i="18"/>
  <c r="J146" i="18"/>
  <c r="P145" i="18"/>
  <c r="M145" i="18"/>
  <c r="J145" i="18"/>
  <c r="O143" i="18"/>
  <c r="N143" i="18"/>
  <c r="L143" i="18"/>
  <c r="K143" i="18"/>
  <c r="I143" i="18"/>
  <c r="H143" i="18"/>
  <c r="P142" i="18"/>
  <c r="P143" i="18" s="1"/>
  <c r="M142" i="18"/>
  <c r="M143" i="18" s="1"/>
  <c r="J142" i="18"/>
  <c r="J143" i="18" s="1"/>
  <c r="O140" i="18"/>
  <c r="N140" i="18"/>
  <c r="L140" i="18"/>
  <c r="K140" i="18"/>
  <c r="I140" i="18"/>
  <c r="H140" i="18"/>
  <c r="P139" i="18"/>
  <c r="M139" i="18"/>
  <c r="J139" i="18"/>
  <c r="P138" i="18"/>
  <c r="M138" i="18"/>
  <c r="J138" i="18"/>
  <c r="J140" i="18" s="1"/>
  <c r="N136" i="18"/>
  <c r="K136" i="18"/>
  <c r="I136" i="18"/>
  <c r="H136" i="18"/>
  <c r="P135" i="18"/>
  <c r="M135" i="18"/>
  <c r="J135" i="18"/>
  <c r="P134" i="18"/>
  <c r="M134" i="18"/>
  <c r="J134" i="18"/>
  <c r="O132" i="18"/>
  <c r="N132" i="18"/>
  <c r="L132" i="18"/>
  <c r="K132" i="18"/>
  <c r="I132" i="18"/>
  <c r="H132" i="18"/>
  <c r="P131" i="18"/>
  <c r="M131" i="18"/>
  <c r="J131" i="18"/>
  <c r="P130" i="18"/>
  <c r="M130" i="18"/>
  <c r="J130" i="18"/>
  <c r="O127" i="18"/>
  <c r="N127" i="18"/>
  <c r="L127" i="18"/>
  <c r="K127" i="18"/>
  <c r="I127" i="18"/>
  <c r="H127" i="18"/>
  <c r="P126" i="18"/>
  <c r="M126" i="18"/>
  <c r="J126" i="18"/>
  <c r="P125" i="18"/>
  <c r="M125" i="18"/>
  <c r="J125" i="18"/>
  <c r="J124" i="18"/>
  <c r="P123" i="18"/>
  <c r="M123" i="18"/>
  <c r="J123" i="18"/>
  <c r="P122" i="18"/>
  <c r="M122" i="18"/>
  <c r="J122" i="18"/>
  <c r="J121" i="18"/>
  <c r="P120" i="18"/>
  <c r="M120" i="18"/>
  <c r="J120" i="18"/>
  <c r="O119" i="18"/>
  <c r="N119" i="18"/>
  <c r="N128" i="18" s="1"/>
  <c r="L119" i="18"/>
  <c r="L128" i="18" s="1"/>
  <c r="K119" i="18"/>
  <c r="I119" i="18"/>
  <c r="H119" i="18"/>
  <c r="H128" i="18" s="1"/>
  <c r="P118" i="18"/>
  <c r="M118" i="18"/>
  <c r="J118" i="18"/>
  <c r="P117" i="18"/>
  <c r="M117" i="18"/>
  <c r="J117" i="18"/>
  <c r="J116" i="18"/>
  <c r="P115" i="18"/>
  <c r="P119" i="18" s="1"/>
  <c r="M115" i="18"/>
  <c r="J115" i="18"/>
  <c r="N112" i="18"/>
  <c r="K112" i="18"/>
  <c r="H112" i="18"/>
  <c r="N107" i="18"/>
  <c r="K107" i="18"/>
  <c r="H107" i="18"/>
  <c r="N102" i="18"/>
  <c r="N108" i="18" s="1"/>
  <c r="K102" i="18"/>
  <c r="H102" i="18"/>
  <c r="O96" i="18"/>
  <c r="N96" i="18"/>
  <c r="L96" i="18"/>
  <c r="K96" i="18"/>
  <c r="I96" i="18"/>
  <c r="H96" i="18"/>
  <c r="P95" i="18"/>
  <c r="P96" i="18" s="1"/>
  <c r="M95" i="18"/>
  <c r="M96" i="18" s="1"/>
  <c r="J95" i="18"/>
  <c r="J96" i="18" s="1"/>
  <c r="O93" i="18"/>
  <c r="N93" i="18"/>
  <c r="L93" i="18"/>
  <c r="K93" i="18"/>
  <c r="I93" i="18"/>
  <c r="H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J85" i="18"/>
  <c r="P84" i="18"/>
  <c r="M84" i="18"/>
  <c r="J84" i="18"/>
  <c r="P83" i="18"/>
  <c r="M83" i="18"/>
  <c r="J83" i="18"/>
  <c r="P82" i="18"/>
  <c r="M82" i="18"/>
  <c r="J82" i="18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P70" i="18"/>
  <c r="M70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J65" i="18"/>
  <c r="P64" i="18"/>
  <c r="M64" i="18"/>
  <c r="J64" i="18"/>
  <c r="O62" i="18"/>
  <c r="N62" i="18"/>
  <c r="L62" i="18"/>
  <c r="K62" i="18"/>
  <c r="I62" i="18"/>
  <c r="H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J38" i="18"/>
  <c r="P37" i="18"/>
  <c r="M37" i="18"/>
  <c r="J37" i="18"/>
  <c r="B35" i="18"/>
  <c r="C35" i="18" s="1"/>
  <c r="D35" i="18" s="1"/>
  <c r="E35" i="18" s="1"/>
  <c r="F35" i="18" s="1"/>
  <c r="G35" i="18" s="1"/>
  <c r="N34" i="18"/>
  <c r="K34" i="18"/>
  <c r="P26" i="18"/>
  <c r="J24" i="18"/>
  <c r="J57" i="17"/>
  <c r="O165" i="17"/>
  <c r="N165" i="17"/>
  <c r="L165" i="17"/>
  <c r="K165" i="17"/>
  <c r="I165" i="17"/>
  <c r="H165" i="17"/>
  <c r="P164" i="17"/>
  <c r="M164" i="17"/>
  <c r="J164" i="17"/>
  <c r="P163" i="17"/>
  <c r="M163" i="17"/>
  <c r="J163" i="17"/>
  <c r="P162" i="17"/>
  <c r="M162" i="17"/>
  <c r="J162" i="17"/>
  <c r="O160" i="17"/>
  <c r="N160" i="17"/>
  <c r="L160" i="17"/>
  <c r="K160" i="17"/>
  <c r="I160" i="17"/>
  <c r="H160" i="17"/>
  <c r="P159" i="17"/>
  <c r="M159" i="17"/>
  <c r="J159" i="17"/>
  <c r="P158" i="17"/>
  <c r="M158" i="17"/>
  <c r="J158" i="17"/>
  <c r="P157" i="17"/>
  <c r="M157" i="17"/>
  <c r="J157" i="17"/>
  <c r="P156" i="17"/>
  <c r="M156" i="17"/>
  <c r="J156" i="17"/>
  <c r="O154" i="17"/>
  <c r="N154" i="17"/>
  <c r="L154" i="17"/>
  <c r="K154" i="17"/>
  <c r="I154" i="17"/>
  <c r="H154" i="17"/>
  <c r="P153" i="17"/>
  <c r="M153" i="17"/>
  <c r="J153" i="17"/>
  <c r="P152" i="17"/>
  <c r="M152" i="17"/>
  <c r="M154" i="17" s="1"/>
  <c r="J152" i="17"/>
  <c r="J154" i="17" s="1"/>
  <c r="O150" i="17"/>
  <c r="N150" i="17"/>
  <c r="L150" i="17"/>
  <c r="K150" i="17"/>
  <c r="I150" i="17"/>
  <c r="H150" i="17"/>
  <c r="P149" i="17"/>
  <c r="P150" i="17" s="1"/>
  <c r="M149" i="17"/>
  <c r="M150" i="17" s="1"/>
  <c r="J149" i="17"/>
  <c r="J150" i="17" s="1"/>
  <c r="O147" i="17"/>
  <c r="N147" i="17"/>
  <c r="L147" i="17"/>
  <c r="K147" i="17"/>
  <c r="I147" i="17"/>
  <c r="H147" i="17"/>
  <c r="P146" i="17"/>
  <c r="M146" i="17"/>
  <c r="J146" i="17"/>
  <c r="P145" i="17"/>
  <c r="M145" i="17"/>
  <c r="J145" i="17"/>
  <c r="O143" i="17"/>
  <c r="N143" i="17"/>
  <c r="L143" i="17"/>
  <c r="K143" i="17"/>
  <c r="I143" i="17"/>
  <c r="H143" i="17"/>
  <c r="P142" i="17"/>
  <c r="P143" i="17" s="1"/>
  <c r="M142" i="17"/>
  <c r="M143" i="17" s="1"/>
  <c r="J142" i="17"/>
  <c r="J143" i="17" s="1"/>
  <c r="O140" i="17"/>
  <c r="N140" i="17"/>
  <c r="L140" i="17"/>
  <c r="K140" i="17"/>
  <c r="I140" i="17"/>
  <c r="H140" i="17"/>
  <c r="P139" i="17"/>
  <c r="M139" i="17"/>
  <c r="J139" i="17"/>
  <c r="P138" i="17"/>
  <c r="M138" i="17"/>
  <c r="J138" i="17"/>
  <c r="N136" i="17"/>
  <c r="K136" i="17"/>
  <c r="I136" i="17"/>
  <c r="H136" i="17"/>
  <c r="P135" i="17"/>
  <c r="M135" i="17"/>
  <c r="J135" i="17"/>
  <c r="P134" i="17"/>
  <c r="M134" i="17"/>
  <c r="J134" i="17"/>
  <c r="O132" i="17"/>
  <c r="N132" i="17"/>
  <c r="L132" i="17"/>
  <c r="K132" i="17"/>
  <c r="I132" i="17"/>
  <c r="H132" i="17"/>
  <c r="P131" i="17"/>
  <c r="M131" i="17"/>
  <c r="J131" i="17"/>
  <c r="P130" i="17"/>
  <c r="M130" i="17"/>
  <c r="J130" i="17"/>
  <c r="O127" i="17"/>
  <c r="N127" i="17"/>
  <c r="L127" i="17"/>
  <c r="K127" i="17"/>
  <c r="I127" i="17"/>
  <c r="H127" i="17"/>
  <c r="P126" i="17"/>
  <c r="M126" i="17"/>
  <c r="J126" i="17"/>
  <c r="P125" i="17"/>
  <c r="M125" i="17"/>
  <c r="J125" i="17"/>
  <c r="J124" i="17"/>
  <c r="P123" i="17"/>
  <c r="M123" i="17"/>
  <c r="J123" i="17"/>
  <c r="P122" i="17"/>
  <c r="M122" i="17"/>
  <c r="J122" i="17"/>
  <c r="J121" i="17"/>
  <c r="P120" i="17"/>
  <c r="M120" i="17"/>
  <c r="J120" i="17"/>
  <c r="O119" i="17"/>
  <c r="O128" i="17" s="1"/>
  <c r="N119" i="17"/>
  <c r="L119" i="17"/>
  <c r="K119" i="17"/>
  <c r="I119" i="17"/>
  <c r="I128" i="17" s="1"/>
  <c r="H119" i="17"/>
  <c r="P118" i="17"/>
  <c r="M118" i="17"/>
  <c r="J118" i="17"/>
  <c r="P117" i="17"/>
  <c r="M117" i="17"/>
  <c r="J117" i="17"/>
  <c r="J116" i="17"/>
  <c r="P115" i="17"/>
  <c r="M115" i="17"/>
  <c r="J115" i="17"/>
  <c r="N112" i="17"/>
  <c r="K112" i="17"/>
  <c r="H112" i="17"/>
  <c r="N107" i="17"/>
  <c r="K107" i="17"/>
  <c r="H107" i="17"/>
  <c r="N102" i="17"/>
  <c r="K102" i="17"/>
  <c r="K108" i="17" s="1"/>
  <c r="H102" i="17"/>
  <c r="O96" i="17"/>
  <c r="N96" i="17"/>
  <c r="L96" i="17"/>
  <c r="K96" i="17"/>
  <c r="I96" i="17"/>
  <c r="H96" i="17"/>
  <c r="P95" i="17"/>
  <c r="P96" i="17" s="1"/>
  <c r="M95" i="17"/>
  <c r="M96" i="17" s="1"/>
  <c r="J95" i="17"/>
  <c r="J96" i="17" s="1"/>
  <c r="O93" i="17"/>
  <c r="N93" i="17"/>
  <c r="L93" i="17"/>
  <c r="K93" i="17"/>
  <c r="I93" i="17"/>
  <c r="H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M84" i="17"/>
  <c r="J84" i="17"/>
  <c r="P83" i="17"/>
  <c r="M83" i="17"/>
  <c r="J83" i="17"/>
  <c r="P82" i="17"/>
  <c r="M82" i="17"/>
  <c r="J82" i="17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P70" i="17"/>
  <c r="M70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J65" i="17"/>
  <c r="P64" i="17"/>
  <c r="M64" i="17"/>
  <c r="J64" i="17"/>
  <c r="O62" i="17"/>
  <c r="N62" i="17"/>
  <c r="L62" i="17"/>
  <c r="K62" i="17"/>
  <c r="I62" i="17"/>
  <c r="H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M37" i="17"/>
  <c r="J37" i="17"/>
  <c r="B35" i="17"/>
  <c r="C35" i="17" s="1"/>
  <c r="D35" i="17" s="1"/>
  <c r="E35" i="17" s="1"/>
  <c r="F35" i="17" s="1"/>
  <c r="G35" i="17" s="1"/>
  <c r="N34" i="17"/>
  <c r="K34" i="17"/>
  <c r="P26" i="17"/>
  <c r="J24" i="17"/>
  <c r="K34" i="16"/>
  <c r="P163" i="16"/>
  <c r="P162" i="16"/>
  <c r="P161" i="16"/>
  <c r="M163" i="16"/>
  <c r="M162" i="16"/>
  <c r="M161" i="16"/>
  <c r="J162" i="16"/>
  <c r="J163" i="16"/>
  <c r="J161" i="16"/>
  <c r="I164" i="16"/>
  <c r="K164" i="16"/>
  <c r="L164" i="16"/>
  <c r="N164" i="16"/>
  <c r="O164" i="16"/>
  <c r="H164" i="16"/>
  <c r="O159" i="16"/>
  <c r="N159" i="16"/>
  <c r="L159" i="16"/>
  <c r="K159" i="16"/>
  <c r="I159" i="16"/>
  <c r="H159" i="16"/>
  <c r="P158" i="16"/>
  <c r="M158" i="16"/>
  <c r="J158" i="16"/>
  <c r="P157" i="16"/>
  <c r="M157" i="16"/>
  <c r="J157" i="16"/>
  <c r="P156" i="16"/>
  <c r="M156" i="16"/>
  <c r="J156" i="16"/>
  <c r="P155" i="16"/>
  <c r="M155" i="16"/>
  <c r="J155" i="16"/>
  <c r="O153" i="16"/>
  <c r="N153" i="16"/>
  <c r="L153" i="16"/>
  <c r="K153" i="16"/>
  <c r="I153" i="16"/>
  <c r="H153" i="16"/>
  <c r="P152" i="16"/>
  <c r="M152" i="16"/>
  <c r="J152" i="16"/>
  <c r="P151" i="16"/>
  <c r="M151" i="16"/>
  <c r="J151" i="16"/>
  <c r="O149" i="16"/>
  <c r="N149" i="16"/>
  <c r="L149" i="16"/>
  <c r="K149" i="16"/>
  <c r="I149" i="16"/>
  <c r="H149" i="16"/>
  <c r="P148" i="16"/>
  <c r="P149" i="16" s="1"/>
  <c r="M148" i="16"/>
  <c r="M149" i="16" s="1"/>
  <c r="J148" i="16"/>
  <c r="J149" i="16" s="1"/>
  <c r="O146" i="16"/>
  <c r="N146" i="16"/>
  <c r="L146" i="16"/>
  <c r="K146" i="16"/>
  <c r="I146" i="16"/>
  <c r="H146" i="16"/>
  <c r="P145" i="16"/>
  <c r="M145" i="16"/>
  <c r="J145" i="16"/>
  <c r="P144" i="16"/>
  <c r="M144" i="16"/>
  <c r="J144" i="16"/>
  <c r="O142" i="16"/>
  <c r="N142" i="16"/>
  <c r="L142" i="16"/>
  <c r="K142" i="16"/>
  <c r="I142" i="16"/>
  <c r="H142" i="16"/>
  <c r="P141" i="16"/>
  <c r="P142" i="16" s="1"/>
  <c r="M141" i="16"/>
  <c r="M142" i="16" s="1"/>
  <c r="J141" i="16"/>
  <c r="J142" i="16" s="1"/>
  <c r="O139" i="16"/>
  <c r="N139" i="16"/>
  <c r="L139" i="16"/>
  <c r="K139" i="16"/>
  <c r="I139" i="16"/>
  <c r="H139" i="16"/>
  <c r="P138" i="16"/>
  <c r="M138" i="16"/>
  <c r="J138" i="16"/>
  <c r="P137" i="16"/>
  <c r="M137" i="16"/>
  <c r="J137" i="16"/>
  <c r="N135" i="16"/>
  <c r="K135" i="16"/>
  <c r="I135" i="16"/>
  <c r="H135" i="16"/>
  <c r="P134" i="16"/>
  <c r="M134" i="16"/>
  <c r="J134" i="16"/>
  <c r="P133" i="16"/>
  <c r="M133" i="16"/>
  <c r="J133" i="16"/>
  <c r="O131" i="16"/>
  <c r="N131" i="16"/>
  <c r="L131" i="16"/>
  <c r="K131" i="16"/>
  <c r="I131" i="16"/>
  <c r="H131" i="16"/>
  <c r="P130" i="16"/>
  <c r="M130" i="16"/>
  <c r="J130" i="16"/>
  <c r="P129" i="16"/>
  <c r="P131" i="16" s="1"/>
  <c r="M129" i="16"/>
  <c r="J129" i="16"/>
  <c r="O126" i="16"/>
  <c r="N126" i="16"/>
  <c r="L126" i="16"/>
  <c r="K126" i="16"/>
  <c r="I126" i="16"/>
  <c r="H126" i="16"/>
  <c r="P125" i="16"/>
  <c r="M125" i="16"/>
  <c r="J125" i="16"/>
  <c r="P124" i="16"/>
  <c r="M124" i="16"/>
  <c r="J124" i="16"/>
  <c r="J123" i="16"/>
  <c r="P122" i="16"/>
  <c r="M122" i="16"/>
  <c r="J122" i="16"/>
  <c r="P121" i="16"/>
  <c r="M121" i="16"/>
  <c r="J121" i="16"/>
  <c r="J120" i="16"/>
  <c r="P119" i="16"/>
  <c r="M119" i="16"/>
  <c r="M126" i="16" s="1"/>
  <c r="J119" i="16"/>
  <c r="O118" i="16"/>
  <c r="N118" i="16"/>
  <c r="L118" i="16"/>
  <c r="L127" i="16" s="1"/>
  <c r="K118" i="16"/>
  <c r="I118" i="16"/>
  <c r="H118" i="16"/>
  <c r="P117" i="16"/>
  <c r="M117" i="16"/>
  <c r="J117" i="16"/>
  <c r="P116" i="16"/>
  <c r="M116" i="16"/>
  <c r="J116" i="16"/>
  <c r="J115" i="16"/>
  <c r="P114" i="16"/>
  <c r="M114" i="16"/>
  <c r="J114" i="16"/>
  <c r="N111" i="16"/>
  <c r="K111" i="16"/>
  <c r="H111" i="16"/>
  <c r="N106" i="16"/>
  <c r="K106" i="16"/>
  <c r="H106" i="16"/>
  <c r="N101" i="16"/>
  <c r="N107" i="16" s="1"/>
  <c r="K101" i="16"/>
  <c r="H101" i="16"/>
  <c r="O95" i="16"/>
  <c r="N95" i="16"/>
  <c r="L95" i="16"/>
  <c r="K95" i="16"/>
  <c r="I95" i="16"/>
  <c r="H95" i="16"/>
  <c r="P94" i="16"/>
  <c r="P95" i="16" s="1"/>
  <c r="M94" i="16"/>
  <c r="M95" i="16" s="1"/>
  <c r="J94" i="16"/>
  <c r="J95" i="16" s="1"/>
  <c r="O92" i="16"/>
  <c r="N92" i="16"/>
  <c r="L92" i="16"/>
  <c r="K92" i="16"/>
  <c r="I92" i="16"/>
  <c r="H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M84" i="16"/>
  <c r="J84" i="16"/>
  <c r="P83" i="16"/>
  <c r="M83" i="16"/>
  <c r="J83" i="16"/>
  <c r="P82" i="16"/>
  <c r="M82" i="16"/>
  <c r="J82" i="16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P70" i="16"/>
  <c r="M70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J64" i="16"/>
  <c r="P63" i="16"/>
  <c r="M63" i="16"/>
  <c r="J63" i="16"/>
  <c r="O61" i="16"/>
  <c r="N61" i="16"/>
  <c r="L61" i="16"/>
  <c r="K61" i="16"/>
  <c r="I61" i="16"/>
  <c r="H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M37" i="16"/>
  <c r="J37" i="16"/>
  <c r="B35" i="16"/>
  <c r="C35" i="16" s="1"/>
  <c r="D35" i="16" s="1"/>
  <c r="E35" i="16" s="1"/>
  <c r="F35" i="16" s="1"/>
  <c r="G35" i="16" s="1"/>
  <c r="N34" i="16"/>
  <c r="P26" i="16"/>
  <c r="J24" i="16"/>
  <c r="O159" i="15"/>
  <c r="N159" i="15"/>
  <c r="L159" i="15"/>
  <c r="K159" i="15"/>
  <c r="I159" i="15"/>
  <c r="H159" i="15"/>
  <c r="P158" i="15"/>
  <c r="M158" i="15"/>
  <c r="J158" i="15"/>
  <c r="P157" i="15"/>
  <c r="M157" i="15"/>
  <c r="J157" i="15"/>
  <c r="P156" i="15"/>
  <c r="M156" i="15"/>
  <c r="J156" i="15"/>
  <c r="P155" i="15"/>
  <c r="M155" i="15"/>
  <c r="J155" i="15"/>
  <c r="O153" i="15"/>
  <c r="N153" i="15"/>
  <c r="L153" i="15"/>
  <c r="K153" i="15"/>
  <c r="I153" i="15"/>
  <c r="H153" i="15"/>
  <c r="P152" i="15"/>
  <c r="M152" i="15"/>
  <c r="J152" i="15"/>
  <c r="P151" i="15"/>
  <c r="P153" i="15" s="1"/>
  <c r="M151" i="15"/>
  <c r="J151" i="15"/>
  <c r="O149" i="15"/>
  <c r="N149" i="15"/>
  <c r="L149" i="15"/>
  <c r="K149" i="15"/>
  <c r="I149" i="15"/>
  <c r="H149" i="15"/>
  <c r="P148" i="15"/>
  <c r="P149" i="15" s="1"/>
  <c r="M148" i="15"/>
  <c r="M149" i="15" s="1"/>
  <c r="J148" i="15"/>
  <c r="J149" i="15" s="1"/>
  <c r="O146" i="15"/>
  <c r="N146" i="15"/>
  <c r="L146" i="15"/>
  <c r="K146" i="15"/>
  <c r="I146" i="15"/>
  <c r="H146" i="15"/>
  <c r="P145" i="15"/>
  <c r="M145" i="15"/>
  <c r="J145" i="15"/>
  <c r="P144" i="15"/>
  <c r="M144" i="15"/>
  <c r="J144" i="15"/>
  <c r="O142" i="15"/>
  <c r="N142" i="15"/>
  <c r="L142" i="15"/>
  <c r="K142" i="15"/>
  <c r="I142" i="15"/>
  <c r="H142" i="15"/>
  <c r="P141" i="15"/>
  <c r="P142" i="15" s="1"/>
  <c r="M141" i="15"/>
  <c r="M142" i="15" s="1"/>
  <c r="J141" i="15"/>
  <c r="J142" i="15" s="1"/>
  <c r="O139" i="15"/>
  <c r="N139" i="15"/>
  <c r="L139" i="15"/>
  <c r="K139" i="15"/>
  <c r="I139" i="15"/>
  <c r="H139" i="15"/>
  <c r="P138" i="15"/>
  <c r="M138" i="15"/>
  <c r="J138" i="15"/>
  <c r="P137" i="15"/>
  <c r="M137" i="15"/>
  <c r="J137" i="15"/>
  <c r="N135" i="15"/>
  <c r="K135" i="15"/>
  <c r="I135" i="15"/>
  <c r="H135" i="15"/>
  <c r="P134" i="15"/>
  <c r="M134" i="15"/>
  <c r="J134" i="15"/>
  <c r="P133" i="15"/>
  <c r="M133" i="15"/>
  <c r="J133" i="15"/>
  <c r="O131" i="15"/>
  <c r="N131" i="15"/>
  <c r="L131" i="15"/>
  <c r="K131" i="15"/>
  <c r="I131" i="15"/>
  <c r="H131" i="15"/>
  <c r="P130" i="15"/>
  <c r="M130" i="15"/>
  <c r="J130" i="15"/>
  <c r="P129" i="15"/>
  <c r="M129" i="15"/>
  <c r="J129" i="15"/>
  <c r="O126" i="15"/>
  <c r="N126" i="15"/>
  <c r="L126" i="15"/>
  <c r="K126" i="15"/>
  <c r="I126" i="15"/>
  <c r="H126" i="15"/>
  <c r="P125" i="15"/>
  <c r="M125" i="15"/>
  <c r="J125" i="15"/>
  <c r="P124" i="15"/>
  <c r="M124" i="15"/>
  <c r="J124" i="15"/>
  <c r="J123" i="15"/>
  <c r="P122" i="15"/>
  <c r="M122" i="15"/>
  <c r="J122" i="15"/>
  <c r="P121" i="15"/>
  <c r="M121" i="15"/>
  <c r="J121" i="15"/>
  <c r="J120" i="15"/>
  <c r="P119" i="15"/>
  <c r="M119" i="15"/>
  <c r="J119" i="15"/>
  <c r="O118" i="15"/>
  <c r="N118" i="15"/>
  <c r="L118" i="15"/>
  <c r="K118" i="15"/>
  <c r="I118" i="15"/>
  <c r="H118" i="15"/>
  <c r="P117" i="15"/>
  <c r="M117" i="15"/>
  <c r="J117" i="15"/>
  <c r="P116" i="15"/>
  <c r="M116" i="15"/>
  <c r="J116" i="15"/>
  <c r="J115" i="15"/>
  <c r="P114" i="15"/>
  <c r="M114" i="15"/>
  <c r="J114" i="15"/>
  <c r="N111" i="15"/>
  <c r="K111" i="15"/>
  <c r="H111" i="15"/>
  <c r="N106" i="15"/>
  <c r="K106" i="15"/>
  <c r="H106" i="15"/>
  <c r="N101" i="15"/>
  <c r="K101" i="15"/>
  <c r="H101" i="15"/>
  <c r="O95" i="15"/>
  <c r="N95" i="15"/>
  <c r="L95" i="15"/>
  <c r="K95" i="15"/>
  <c r="I95" i="15"/>
  <c r="H95" i="15"/>
  <c r="P94" i="15"/>
  <c r="P95" i="15" s="1"/>
  <c r="M94" i="15"/>
  <c r="M95" i="15" s="1"/>
  <c r="J94" i="15"/>
  <c r="J95" i="15" s="1"/>
  <c r="O92" i="15"/>
  <c r="N92" i="15"/>
  <c r="L92" i="15"/>
  <c r="K92" i="15"/>
  <c r="I92" i="15"/>
  <c r="H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M84" i="15"/>
  <c r="J84" i="15"/>
  <c r="P83" i="15"/>
  <c r="M83" i="15"/>
  <c r="J83" i="15"/>
  <c r="P82" i="15"/>
  <c r="M82" i="15"/>
  <c r="J82" i="15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P70" i="15"/>
  <c r="M70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J64" i="15"/>
  <c r="P63" i="15"/>
  <c r="M63" i="15"/>
  <c r="J63" i="15"/>
  <c r="O61" i="15"/>
  <c r="N61" i="15"/>
  <c r="L61" i="15"/>
  <c r="K61" i="15"/>
  <c r="I61" i="15"/>
  <c r="H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J37" i="15"/>
  <c r="B35" i="15"/>
  <c r="C35" i="15" s="1"/>
  <c r="D35" i="15" s="1"/>
  <c r="E35" i="15" s="1"/>
  <c r="F35" i="15" s="1"/>
  <c r="G35" i="15" s="1"/>
  <c r="N34" i="15"/>
  <c r="K34" i="15"/>
  <c r="P26" i="15"/>
  <c r="J24" i="15"/>
  <c r="J123" i="14"/>
  <c r="O159" i="14"/>
  <c r="N159" i="14"/>
  <c r="L159" i="14"/>
  <c r="K159" i="14"/>
  <c r="I159" i="14"/>
  <c r="H159" i="14"/>
  <c r="P158" i="14"/>
  <c r="M158" i="14"/>
  <c r="J158" i="14"/>
  <c r="P157" i="14"/>
  <c r="M157" i="14"/>
  <c r="J157" i="14"/>
  <c r="P156" i="14"/>
  <c r="M156" i="14"/>
  <c r="J156" i="14"/>
  <c r="P155" i="14"/>
  <c r="M155" i="14"/>
  <c r="J155" i="14"/>
  <c r="O153" i="14"/>
  <c r="N153" i="14"/>
  <c r="L153" i="14"/>
  <c r="K153" i="14"/>
  <c r="I153" i="14"/>
  <c r="H153" i="14"/>
  <c r="P152" i="14"/>
  <c r="M152" i="14"/>
  <c r="J152" i="14"/>
  <c r="P151" i="14"/>
  <c r="M151" i="14"/>
  <c r="J151" i="14"/>
  <c r="O149" i="14"/>
  <c r="N149" i="14"/>
  <c r="L149" i="14"/>
  <c r="K149" i="14"/>
  <c r="I149" i="14"/>
  <c r="H149" i="14"/>
  <c r="P148" i="14"/>
  <c r="P149" i="14" s="1"/>
  <c r="M148" i="14"/>
  <c r="M149" i="14" s="1"/>
  <c r="J148" i="14"/>
  <c r="J149" i="14" s="1"/>
  <c r="O146" i="14"/>
  <c r="N146" i="14"/>
  <c r="L146" i="14"/>
  <c r="K146" i="14"/>
  <c r="I146" i="14"/>
  <c r="H146" i="14"/>
  <c r="P145" i="14"/>
  <c r="M145" i="14"/>
  <c r="J145" i="14"/>
  <c r="P144" i="14"/>
  <c r="M144" i="14"/>
  <c r="J144" i="14"/>
  <c r="O142" i="14"/>
  <c r="N142" i="14"/>
  <c r="L142" i="14"/>
  <c r="K142" i="14"/>
  <c r="I142" i="14"/>
  <c r="H142" i="14"/>
  <c r="P141" i="14"/>
  <c r="P142" i="14" s="1"/>
  <c r="M141" i="14"/>
  <c r="M142" i="14" s="1"/>
  <c r="J141" i="14"/>
  <c r="J142" i="14" s="1"/>
  <c r="O139" i="14"/>
  <c r="N139" i="14"/>
  <c r="L139" i="14"/>
  <c r="K139" i="14"/>
  <c r="I139" i="14"/>
  <c r="H139" i="14"/>
  <c r="P138" i="14"/>
  <c r="M138" i="14"/>
  <c r="J138" i="14"/>
  <c r="P137" i="14"/>
  <c r="M137" i="14"/>
  <c r="M139" i="14" s="1"/>
  <c r="J137" i="14"/>
  <c r="N135" i="14"/>
  <c r="K135" i="14"/>
  <c r="I135" i="14"/>
  <c r="H135" i="14"/>
  <c r="P134" i="14"/>
  <c r="M134" i="14"/>
  <c r="J134" i="14"/>
  <c r="P133" i="14"/>
  <c r="M133" i="14"/>
  <c r="J133" i="14"/>
  <c r="O131" i="14"/>
  <c r="N131" i="14"/>
  <c r="L131" i="14"/>
  <c r="K131" i="14"/>
  <c r="I131" i="14"/>
  <c r="H131" i="14"/>
  <c r="P130" i="14"/>
  <c r="M130" i="14"/>
  <c r="J130" i="14"/>
  <c r="P129" i="14"/>
  <c r="M129" i="14"/>
  <c r="J129" i="14"/>
  <c r="O126" i="14"/>
  <c r="N126" i="14"/>
  <c r="L126" i="14"/>
  <c r="K126" i="14"/>
  <c r="I126" i="14"/>
  <c r="H126" i="14"/>
  <c r="P125" i="14"/>
  <c r="M125" i="14"/>
  <c r="J125" i="14"/>
  <c r="P124" i="14"/>
  <c r="M124" i="14"/>
  <c r="J124" i="14"/>
  <c r="P122" i="14"/>
  <c r="M122" i="14"/>
  <c r="J122" i="14"/>
  <c r="P121" i="14"/>
  <c r="M121" i="14"/>
  <c r="J121" i="14"/>
  <c r="J120" i="14"/>
  <c r="P119" i="14"/>
  <c r="M119" i="14"/>
  <c r="J119" i="14"/>
  <c r="O118" i="14"/>
  <c r="N118" i="14"/>
  <c r="N127" i="14" s="1"/>
  <c r="L118" i="14"/>
  <c r="K118" i="14"/>
  <c r="I118" i="14"/>
  <c r="H118" i="14"/>
  <c r="P117" i="14"/>
  <c r="M117" i="14"/>
  <c r="J117" i="14"/>
  <c r="P116" i="14"/>
  <c r="M116" i="14"/>
  <c r="J116" i="14"/>
  <c r="J115" i="14"/>
  <c r="P114" i="14"/>
  <c r="M114" i="14"/>
  <c r="M118" i="14" s="1"/>
  <c r="J114" i="14"/>
  <c r="N111" i="14"/>
  <c r="K111" i="14"/>
  <c r="H111" i="14"/>
  <c r="N106" i="14"/>
  <c r="K106" i="14"/>
  <c r="H106" i="14"/>
  <c r="N101" i="14"/>
  <c r="N107" i="14" s="1"/>
  <c r="K101" i="14"/>
  <c r="H101" i="14"/>
  <c r="O95" i="14"/>
  <c r="N95" i="14"/>
  <c r="L95" i="14"/>
  <c r="K95" i="14"/>
  <c r="I95" i="14"/>
  <c r="H95" i="14"/>
  <c r="P94" i="14"/>
  <c r="P95" i="14" s="1"/>
  <c r="M94" i="14"/>
  <c r="M95" i="14" s="1"/>
  <c r="J94" i="14"/>
  <c r="J95" i="14" s="1"/>
  <c r="O92" i="14"/>
  <c r="N92" i="14"/>
  <c r="L92" i="14"/>
  <c r="K92" i="14"/>
  <c r="I92" i="14"/>
  <c r="H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P83" i="14"/>
  <c r="M83" i="14"/>
  <c r="J83" i="14"/>
  <c r="P82" i="14"/>
  <c r="M82" i="14"/>
  <c r="J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P70" i="14"/>
  <c r="M70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J64" i="14"/>
  <c r="P63" i="14"/>
  <c r="M63" i="14"/>
  <c r="J63" i="14"/>
  <c r="O61" i="14"/>
  <c r="N61" i="14"/>
  <c r="L61" i="14"/>
  <c r="K61" i="14"/>
  <c r="I61" i="14"/>
  <c r="H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M38" i="14"/>
  <c r="J38" i="14"/>
  <c r="P37" i="14"/>
  <c r="M37" i="14"/>
  <c r="J37" i="14"/>
  <c r="B35" i="14"/>
  <c r="C35" i="14" s="1"/>
  <c r="D35" i="14" s="1"/>
  <c r="E35" i="14" s="1"/>
  <c r="F35" i="14" s="1"/>
  <c r="G35" i="14" s="1"/>
  <c r="N34" i="14"/>
  <c r="K34" i="14"/>
  <c r="P26" i="14"/>
  <c r="J24" i="14"/>
  <c r="O158" i="13"/>
  <c r="N158" i="13"/>
  <c r="L158" i="13"/>
  <c r="K158" i="13"/>
  <c r="I158" i="13"/>
  <c r="H158" i="13"/>
  <c r="P157" i="13"/>
  <c r="M157" i="13"/>
  <c r="J157" i="13"/>
  <c r="P156" i="13"/>
  <c r="M156" i="13"/>
  <c r="J156" i="13"/>
  <c r="P155" i="13"/>
  <c r="M155" i="13"/>
  <c r="J155" i="13"/>
  <c r="P154" i="13"/>
  <c r="M154" i="13"/>
  <c r="J154" i="13"/>
  <c r="O152" i="13"/>
  <c r="N152" i="13"/>
  <c r="L152" i="13"/>
  <c r="K152" i="13"/>
  <c r="I152" i="13"/>
  <c r="H152" i="13"/>
  <c r="P151" i="13"/>
  <c r="M151" i="13"/>
  <c r="J151" i="13"/>
  <c r="P150" i="13"/>
  <c r="M150" i="13"/>
  <c r="J150" i="13"/>
  <c r="O148" i="13"/>
  <c r="N148" i="13"/>
  <c r="L148" i="13"/>
  <c r="K148" i="13"/>
  <c r="I148" i="13"/>
  <c r="H148" i="13"/>
  <c r="P147" i="13"/>
  <c r="P148" i="13" s="1"/>
  <c r="M147" i="13"/>
  <c r="M148" i="13" s="1"/>
  <c r="J147" i="13"/>
  <c r="J148" i="13" s="1"/>
  <c r="O145" i="13"/>
  <c r="N145" i="13"/>
  <c r="L145" i="13"/>
  <c r="K145" i="13"/>
  <c r="I145" i="13"/>
  <c r="H145" i="13"/>
  <c r="P144" i="13"/>
  <c r="M144" i="13"/>
  <c r="J144" i="13"/>
  <c r="P143" i="13"/>
  <c r="M143" i="13"/>
  <c r="J143" i="13"/>
  <c r="O141" i="13"/>
  <c r="N141" i="13"/>
  <c r="L141" i="13"/>
  <c r="K141" i="13"/>
  <c r="I141" i="13"/>
  <c r="H141" i="13"/>
  <c r="P140" i="13"/>
  <c r="P141" i="13" s="1"/>
  <c r="M140" i="13"/>
  <c r="M141" i="13" s="1"/>
  <c r="J140" i="13"/>
  <c r="J141" i="13" s="1"/>
  <c r="O138" i="13"/>
  <c r="N138" i="13"/>
  <c r="L138" i="13"/>
  <c r="K138" i="13"/>
  <c r="I138" i="13"/>
  <c r="H138" i="13"/>
  <c r="P137" i="13"/>
  <c r="M137" i="13"/>
  <c r="J137" i="13"/>
  <c r="P136" i="13"/>
  <c r="M136" i="13"/>
  <c r="J136" i="13"/>
  <c r="N134" i="13"/>
  <c r="K134" i="13"/>
  <c r="I134" i="13"/>
  <c r="H134" i="13"/>
  <c r="P133" i="13"/>
  <c r="M133" i="13"/>
  <c r="J133" i="13"/>
  <c r="P132" i="13"/>
  <c r="M132" i="13"/>
  <c r="J132" i="13"/>
  <c r="O130" i="13"/>
  <c r="N130" i="13"/>
  <c r="L130" i="13"/>
  <c r="K130" i="13"/>
  <c r="I130" i="13"/>
  <c r="H130" i="13"/>
  <c r="P129" i="13"/>
  <c r="M129" i="13"/>
  <c r="J129" i="13"/>
  <c r="P128" i="13"/>
  <c r="M128" i="13"/>
  <c r="J128" i="13"/>
  <c r="O125" i="13"/>
  <c r="N125" i="13"/>
  <c r="L125" i="13"/>
  <c r="K125" i="13"/>
  <c r="I125" i="13"/>
  <c r="H125" i="13"/>
  <c r="P124" i="13"/>
  <c r="M124" i="13"/>
  <c r="J124" i="13"/>
  <c r="P123" i="13"/>
  <c r="M123" i="13"/>
  <c r="J123" i="13"/>
  <c r="P122" i="13"/>
  <c r="M122" i="13"/>
  <c r="J122" i="13"/>
  <c r="P121" i="13"/>
  <c r="M121" i="13"/>
  <c r="J121" i="13"/>
  <c r="J120" i="13"/>
  <c r="P119" i="13"/>
  <c r="M119" i="13"/>
  <c r="J119" i="13"/>
  <c r="O118" i="13"/>
  <c r="O126" i="13" s="1"/>
  <c r="N118" i="13"/>
  <c r="L118" i="13"/>
  <c r="K118" i="13"/>
  <c r="I118" i="13"/>
  <c r="H118" i="13"/>
  <c r="P117" i="13"/>
  <c r="M117" i="13"/>
  <c r="J117" i="13"/>
  <c r="P116" i="13"/>
  <c r="M116" i="13"/>
  <c r="J116" i="13"/>
  <c r="J115" i="13"/>
  <c r="P114" i="13"/>
  <c r="M114" i="13"/>
  <c r="J114" i="13"/>
  <c r="N111" i="13"/>
  <c r="K111" i="13"/>
  <c r="H111" i="13"/>
  <c r="N106" i="13"/>
  <c r="K106" i="13"/>
  <c r="H106" i="13"/>
  <c r="N101" i="13"/>
  <c r="N107" i="13" s="1"/>
  <c r="K101" i="13"/>
  <c r="H101" i="13"/>
  <c r="O95" i="13"/>
  <c r="N95" i="13"/>
  <c r="L95" i="13"/>
  <c r="K95" i="13"/>
  <c r="I95" i="13"/>
  <c r="H95" i="13"/>
  <c r="P94" i="13"/>
  <c r="P95" i="13" s="1"/>
  <c r="M94" i="13"/>
  <c r="M95" i="13" s="1"/>
  <c r="J94" i="13"/>
  <c r="J95" i="13" s="1"/>
  <c r="O92" i="13"/>
  <c r="N92" i="13"/>
  <c r="L92" i="13"/>
  <c r="K92" i="13"/>
  <c r="I92" i="13"/>
  <c r="H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J85" i="13"/>
  <c r="P84" i="13"/>
  <c r="M84" i="13"/>
  <c r="J84" i="13"/>
  <c r="P83" i="13"/>
  <c r="M83" i="13"/>
  <c r="J83" i="13"/>
  <c r="P82" i="13"/>
  <c r="M82" i="13"/>
  <c r="J82" i="13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P70" i="13"/>
  <c r="M70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J64" i="13"/>
  <c r="P63" i="13"/>
  <c r="M63" i="13"/>
  <c r="J63" i="13"/>
  <c r="O61" i="13"/>
  <c r="N61" i="13"/>
  <c r="L61" i="13"/>
  <c r="K61" i="13"/>
  <c r="I61" i="13"/>
  <c r="H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B35" i="13"/>
  <c r="C35" i="13" s="1"/>
  <c r="D35" i="13" s="1"/>
  <c r="E35" i="13" s="1"/>
  <c r="F35" i="13" s="1"/>
  <c r="G35" i="13" s="1"/>
  <c r="N34" i="13"/>
  <c r="K34" i="13"/>
  <c r="P26" i="13"/>
  <c r="J24" i="13"/>
  <c r="I61" i="12"/>
  <c r="K61" i="12"/>
  <c r="L61" i="12"/>
  <c r="N61" i="12"/>
  <c r="O61" i="12"/>
  <c r="H61" i="12"/>
  <c r="I92" i="12"/>
  <c r="K92" i="12"/>
  <c r="L92" i="12"/>
  <c r="N92" i="12"/>
  <c r="O92" i="12"/>
  <c r="H92" i="12"/>
  <c r="P91" i="12"/>
  <c r="M91" i="12"/>
  <c r="J91" i="12"/>
  <c r="P60" i="12"/>
  <c r="M60" i="12"/>
  <c r="J60" i="12"/>
  <c r="P157" i="12"/>
  <c r="P156" i="12"/>
  <c r="P155" i="12"/>
  <c r="P154" i="12"/>
  <c r="M157" i="12"/>
  <c r="M156" i="12"/>
  <c r="M155" i="12"/>
  <c r="M154" i="12"/>
  <c r="I158" i="12"/>
  <c r="K158" i="12"/>
  <c r="L158" i="12"/>
  <c r="N158" i="12"/>
  <c r="O158" i="12"/>
  <c r="H158" i="12"/>
  <c r="J157" i="12"/>
  <c r="J156" i="12"/>
  <c r="J155" i="12"/>
  <c r="J154" i="12"/>
  <c r="O152" i="12"/>
  <c r="N152" i="12"/>
  <c r="L152" i="12"/>
  <c r="K152" i="12"/>
  <c r="I152" i="12"/>
  <c r="H152" i="12"/>
  <c r="P151" i="12"/>
  <c r="M151" i="12"/>
  <c r="J151" i="12"/>
  <c r="P150" i="12"/>
  <c r="M150" i="12"/>
  <c r="J150" i="12"/>
  <c r="O148" i="12"/>
  <c r="N148" i="12"/>
  <c r="L148" i="12"/>
  <c r="K148" i="12"/>
  <c r="I148" i="12"/>
  <c r="H148" i="12"/>
  <c r="P147" i="12"/>
  <c r="P148" i="12" s="1"/>
  <c r="M147" i="12"/>
  <c r="M148" i="12" s="1"/>
  <c r="J147" i="12"/>
  <c r="J148" i="12" s="1"/>
  <c r="O145" i="12"/>
  <c r="N145" i="12"/>
  <c r="L145" i="12"/>
  <c r="K145" i="12"/>
  <c r="I145" i="12"/>
  <c r="H145" i="12"/>
  <c r="P144" i="12"/>
  <c r="M144" i="12"/>
  <c r="J144" i="12"/>
  <c r="P143" i="12"/>
  <c r="M143" i="12"/>
  <c r="J143" i="12"/>
  <c r="O141" i="12"/>
  <c r="N141" i="12"/>
  <c r="L141" i="12"/>
  <c r="K141" i="12"/>
  <c r="I141" i="12"/>
  <c r="H141" i="12"/>
  <c r="P140" i="12"/>
  <c r="P141" i="12" s="1"/>
  <c r="M140" i="12"/>
  <c r="M141" i="12" s="1"/>
  <c r="J140" i="12"/>
  <c r="J141" i="12" s="1"/>
  <c r="O138" i="12"/>
  <c r="N138" i="12"/>
  <c r="L138" i="12"/>
  <c r="K138" i="12"/>
  <c r="I138" i="12"/>
  <c r="H138" i="12"/>
  <c r="P137" i="12"/>
  <c r="M137" i="12"/>
  <c r="J137" i="12"/>
  <c r="P136" i="12"/>
  <c r="M136" i="12"/>
  <c r="J136" i="12"/>
  <c r="N134" i="12"/>
  <c r="K134" i="12"/>
  <c r="I134" i="12"/>
  <c r="H134" i="12"/>
  <c r="P133" i="12"/>
  <c r="M133" i="12"/>
  <c r="J133" i="12"/>
  <c r="P132" i="12"/>
  <c r="M132" i="12"/>
  <c r="J132" i="12"/>
  <c r="O130" i="12"/>
  <c r="N130" i="12"/>
  <c r="L130" i="12"/>
  <c r="K130" i="12"/>
  <c r="I130" i="12"/>
  <c r="H130" i="12"/>
  <c r="P129" i="12"/>
  <c r="M129" i="12"/>
  <c r="J129" i="12"/>
  <c r="P128" i="12"/>
  <c r="M128" i="12"/>
  <c r="J128" i="12"/>
  <c r="O125" i="12"/>
  <c r="N125" i="12"/>
  <c r="L125" i="12"/>
  <c r="K125" i="12"/>
  <c r="I125" i="12"/>
  <c r="H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J120" i="12"/>
  <c r="P119" i="12"/>
  <c r="M119" i="12"/>
  <c r="J119" i="12"/>
  <c r="O118" i="12"/>
  <c r="N118" i="12"/>
  <c r="L118" i="12"/>
  <c r="K118" i="12"/>
  <c r="K126" i="12" s="1"/>
  <c r="I118" i="12"/>
  <c r="H118" i="12"/>
  <c r="P117" i="12"/>
  <c r="M117" i="12"/>
  <c r="J117" i="12"/>
  <c r="P116" i="12"/>
  <c r="M116" i="12"/>
  <c r="J116" i="12"/>
  <c r="J115" i="12"/>
  <c r="P114" i="12"/>
  <c r="M114" i="12"/>
  <c r="J114" i="12"/>
  <c r="N111" i="12"/>
  <c r="K111" i="12"/>
  <c r="H111" i="12"/>
  <c r="N106" i="12"/>
  <c r="K106" i="12"/>
  <c r="H106" i="12"/>
  <c r="N101" i="12"/>
  <c r="K101" i="12"/>
  <c r="H101" i="12"/>
  <c r="H107" i="12" s="1"/>
  <c r="O95" i="12"/>
  <c r="N95" i="12"/>
  <c r="L95" i="12"/>
  <c r="K95" i="12"/>
  <c r="I95" i="12"/>
  <c r="H95" i="12"/>
  <c r="P94" i="12"/>
  <c r="P95" i="12" s="1"/>
  <c r="M94" i="12"/>
  <c r="M95" i="12" s="1"/>
  <c r="J94" i="12"/>
  <c r="J95" i="12" s="1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J64" i="12"/>
  <c r="P63" i="12"/>
  <c r="M63" i="12"/>
  <c r="J63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J38" i="12"/>
  <c r="P37" i="12"/>
  <c r="M37" i="12"/>
  <c r="J37" i="12"/>
  <c r="B35" i="12"/>
  <c r="C35" i="12" s="1"/>
  <c r="D35" i="12" s="1"/>
  <c r="E35" i="12" s="1"/>
  <c r="F35" i="12" s="1"/>
  <c r="G35" i="12" s="1"/>
  <c r="N34" i="12"/>
  <c r="K34" i="12"/>
  <c r="P26" i="12"/>
  <c r="J24" i="12"/>
  <c r="P83" i="11"/>
  <c r="M83" i="11"/>
  <c r="J83" i="11"/>
  <c r="I123" i="11"/>
  <c r="K123" i="11"/>
  <c r="L123" i="11"/>
  <c r="N123" i="11"/>
  <c r="O123" i="11"/>
  <c r="H123" i="11"/>
  <c r="P135" i="11"/>
  <c r="P134" i="11"/>
  <c r="M135" i="11"/>
  <c r="M134" i="11"/>
  <c r="J135" i="11"/>
  <c r="J134" i="11"/>
  <c r="I136" i="11"/>
  <c r="K136" i="11"/>
  <c r="L136" i="11"/>
  <c r="N136" i="11"/>
  <c r="O136" i="11"/>
  <c r="H136" i="11"/>
  <c r="J136" i="22" l="1"/>
  <c r="M128" i="23"/>
  <c r="M146" i="14"/>
  <c r="P147" i="17"/>
  <c r="M119" i="19"/>
  <c r="P154" i="19"/>
  <c r="M136" i="11"/>
  <c r="M119" i="18"/>
  <c r="P152" i="12"/>
  <c r="J139" i="16"/>
  <c r="J136" i="20"/>
  <c r="M168" i="23"/>
  <c r="M118" i="13"/>
  <c r="M138" i="13"/>
  <c r="J145" i="13"/>
  <c r="P132" i="18"/>
  <c r="M119" i="21"/>
  <c r="H128" i="22"/>
  <c r="N128" i="22"/>
  <c r="M140" i="22"/>
  <c r="J147" i="22"/>
  <c r="P136" i="11"/>
  <c r="M61" i="12"/>
  <c r="J134" i="12"/>
  <c r="M158" i="12"/>
  <c r="P158" i="12"/>
  <c r="J153" i="14"/>
  <c r="J135" i="15"/>
  <c r="P159" i="15"/>
  <c r="J61" i="16"/>
  <c r="J135" i="16"/>
  <c r="M160" i="17"/>
  <c r="M147" i="18"/>
  <c r="J136" i="19"/>
  <c r="P160" i="19"/>
  <c r="M165" i="19"/>
  <c r="J93" i="20"/>
  <c r="I128" i="22"/>
  <c r="I168" i="22" s="1"/>
  <c r="O128" i="22"/>
  <c r="J132" i="22"/>
  <c r="P140" i="22"/>
  <c r="K168" i="23"/>
  <c r="J145" i="12"/>
  <c r="P146" i="14"/>
  <c r="N108" i="17"/>
  <c r="J154" i="18"/>
  <c r="P165" i="18"/>
  <c r="P119" i="19"/>
  <c r="N128" i="19"/>
  <c r="N166" i="19" s="1"/>
  <c r="J147" i="19"/>
  <c r="M154" i="20"/>
  <c r="M160" i="20"/>
  <c r="O128" i="21"/>
  <c r="O168" i="21" s="1"/>
  <c r="J127" i="22"/>
  <c r="M127" i="22"/>
  <c r="M156" i="22"/>
  <c r="P118" i="12"/>
  <c r="J130" i="12"/>
  <c r="P138" i="12"/>
  <c r="M145" i="12"/>
  <c r="K126" i="13"/>
  <c r="P152" i="13"/>
  <c r="K107" i="14"/>
  <c r="J118" i="14"/>
  <c r="P131" i="14"/>
  <c r="O127" i="15"/>
  <c r="M146" i="15"/>
  <c r="M62" i="17"/>
  <c r="H128" i="17"/>
  <c r="N128" i="17"/>
  <c r="M140" i="17"/>
  <c r="P147" i="18"/>
  <c r="M154" i="18"/>
  <c r="M160" i="18"/>
  <c r="J93" i="19"/>
  <c r="J132" i="19"/>
  <c r="P140" i="19"/>
  <c r="N108" i="20"/>
  <c r="N166" i="20" s="1"/>
  <c r="M119" i="20"/>
  <c r="L128" i="20"/>
  <c r="L166" i="20" s="1"/>
  <c r="M127" i="20"/>
  <c r="P154" i="20"/>
  <c r="M156" i="21"/>
  <c r="M167" i="21"/>
  <c r="M119" i="22"/>
  <c r="L128" i="22"/>
  <c r="L168" i="22" s="1"/>
  <c r="P132" i="22"/>
  <c r="J140" i="22"/>
  <c r="P167" i="22"/>
  <c r="J168" i="23"/>
  <c r="P61" i="13"/>
  <c r="H107" i="13"/>
  <c r="M130" i="13"/>
  <c r="P118" i="15"/>
  <c r="N127" i="15"/>
  <c r="J146" i="15"/>
  <c r="H108" i="21"/>
  <c r="I128" i="21"/>
  <c r="M147" i="21"/>
  <c r="J156" i="21"/>
  <c r="M93" i="22"/>
  <c r="K108" i="22"/>
  <c r="K128" i="22"/>
  <c r="P147" i="22"/>
  <c r="P156" i="22"/>
  <c r="M167" i="22"/>
  <c r="J61" i="12"/>
  <c r="O126" i="12"/>
  <c r="O159" i="12" s="1"/>
  <c r="J61" i="14"/>
  <c r="N160" i="14"/>
  <c r="P92" i="14"/>
  <c r="L127" i="14"/>
  <c r="M126" i="14"/>
  <c r="M127" i="14" s="1"/>
  <c r="M92" i="15"/>
  <c r="M131" i="15"/>
  <c r="L165" i="16"/>
  <c r="N166" i="18"/>
  <c r="M127" i="18"/>
  <c r="M128" i="18" s="1"/>
  <c r="M127" i="21"/>
  <c r="J136" i="21"/>
  <c r="P156" i="21"/>
  <c r="P62" i="22"/>
  <c r="O168" i="22"/>
  <c r="H108" i="22"/>
  <c r="H168" i="22" s="1"/>
  <c r="P127" i="22"/>
  <c r="M147" i="22"/>
  <c r="M162" i="22"/>
  <c r="P92" i="12"/>
  <c r="J158" i="12"/>
  <c r="J139" i="14"/>
  <c r="K127" i="15"/>
  <c r="P92" i="16"/>
  <c r="P126" i="16"/>
  <c r="M139" i="16"/>
  <c r="P153" i="16"/>
  <c r="P164" i="16"/>
  <c r="P62" i="18"/>
  <c r="P127" i="18"/>
  <c r="P128" i="18" s="1"/>
  <c r="M140" i="18"/>
  <c r="K128" i="19"/>
  <c r="J165" i="20"/>
  <c r="N128" i="21"/>
  <c r="P93" i="22"/>
  <c r="J167" i="22"/>
  <c r="P128" i="23"/>
  <c r="P168" i="23" s="1"/>
  <c r="J92" i="12"/>
  <c r="M92" i="12"/>
  <c r="M130" i="12"/>
  <c r="M152" i="12"/>
  <c r="M132" i="20"/>
  <c r="P167" i="21"/>
  <c r="M62" i="22"/>
  <c r="J62" i="22"/>
  <c r="J93" i="22"/>
  <c r="N108" i="22"/>
  <c r="N168" i="22" s="1"/>
  <c r="J119" i="22"/>
  <c r="J128" i="22" s="1"/>
  <c r="P119" i="22"/>
  <c r="P128" i="22" s="1"/>
  <c r="M132" i="22"/>
  <c r="P162" i="22"/>
  <c r="J162" i="22"/>
  <c r="J156" i="22"/>
  <c r="L168" i="21"/>
  <c r="M132" i="21"/>
  <c r="J147" i="21"/>
  <c r="J162" i="21"/>
  <c r="P162" i="21"/>
  <c r="M62" i="21"/>
  <c r="P62" i="21"/>
  <c r="M162" i="21"/>
  <c r="J167" i="21"/>
  <c r="K108" i="21"/>
  <c r="N108" i="21"/>
  <c r="K128" i="21"/>
  <c r="P132" i="21"/>
  <c r="P140" i="21"/>
  <c r="J62" i="21"/>
  <c r="M128" i="21"/>
  <c r="M93" i="21"/>
  <c r="P93" i="21"/>
  <c r="P119" i="21"/>
  <c r="P127" i="21"/>
  <c r="J132" i="21"/>
  <c r="J140" i="21"/>
  <c r="P147" i="21"/>
  <c r="J127" i="21"/>
  <c r="H128" i="21"/>
  <c r="J119" i="21"/>
  <c r="I168" i="21"/>
  <c r="J93" i="21"/>
  <c r="P61" i="12"/>
  <c r="K107" i="12"/>
  <c r="K159" i="12" s="1"/>
  <c r="P130" i="12"/>
  <c r="P145" i="12"/>
  <c r="J152" i="13"/>
  <c r="P118" i="14"/>
  <c r="P126" i="14"/>
  <c r="J131" i="14"/>
  <c r="J125" i="12"/>
  <c r="J138" i="12"/>
  <c r="M61" i="14"/>
  <c r="P139" i="14"/>
  <c r="O166" i="17"/>
  <c r="J136" i="11"/>
  <c r="N107" i="12"/>
  <c r="M118" i="12"/>
  <c r="L126" i="12"/>
  <c r="L159" i="12" s="1"/>
  <c r="M125" i="12"/>
  <c r="M138" i="12"/>
  <c r="J152" i="12"/>
  <c r="P92" i="13"/>
  <c r="K107" i="13"/>
  <c r="K159" i="13" s="1"/>
  <c r="J118" i="13"/>
  <c r="P130" i="13"/>
  <c r="J134" i="13"/>
  <c r="J138" i="13"/>
  <c r="P145" i="13"/>
  <c r="I127" i="15"/>
  <c r="P131" i="15"/>
  <c r="J139" i="15"/>
  <c r="P62" i="17"/>
  <c r="M119" i="17"/>
  <c r="L128" i="17"/>
  <c r="M62" i="18"/>
  <c r="P93" i="18"/>
  <c r="J136" i="18"/>
  <c r="J160" i="18"/>
  <c r="P62" i="19"/>
  <c r="J118" i="12"/>
  <c r="M145" i="13"/>
  <c r="K128" i="17"/>
  <c r="K166" i="17" s="1"/>
  <c r="J132" i="17"/>
  <c r="P140" i="17"/>
  <c r="N126" i="12"/>
  <c r="P125" i="12"/>
  <c r="P126" i="12" s="1"/>
  <c r="M61" i="13"/>
  <c r="L126" i="13"/>
  <c r="L159" i="13" s="1"/>
  <c r="M125" i="13"/>
  <c r="M126" i="13" s="1"/>
  <c r="P158" i="13"/>
  <c r="M92" i="14"/>
  <c r="K127" i="14"/>
  <c r="J135" i="14"/>
  <c r="P61" i="15"/>
  <c r="J92" i="15"/>
  <c r="H107" i="15"/>
  <c r="N127" i="16"/>
  <c r="N165" i="16" s="1"/>
  <c r="J146" i="16"/>
  <c r="M164" i="16"/>
  <c r="O128" i="19"/>
  <c r="M153" i="14"/>
  <c r="M159" i="14"/>
  <c r="J61" i="15"/>
  <c r="P92" i="15"/>
  <c r="K107" i="15"/>
  <c r="J118" i="15"/>
  <c r="M139" i="15"/>
  <c r="P146" i="15"/>
  <c r="J153" i="15"/>
  <c r="J159" i="15"/>
  <c r="H107" i="16"/>
  <c r="I127" i="16"/>
  <c r="I165" i="16" s="1"/>
  <c r="O127" i="16"/>
  <c r="O165" i="16" s="1"/>
  <c r="J131" i="16"/>
  <c r="P139" i="16"/>
  <c r="M146" i="16"/>
  <c r="L166" i="17"/>
  <c r="M93" i="17"/>
  <c r="H108" i="17"/>
  <c r="P119" i="17"/>
  <c r="M127" i="17"/>
  <c r="M132" i="17"/>
  <c r="J147" i="17"/>
  <c r="P154" i="17"/>
  <c r="P160" i="17"/>
  <c r="J160" i="17"/>
  <c r="H108" i="18"/>
  <c r="H166" i="18" s="1"/>
  <c r="O128" i="18"/>
  <c r="O166" i="18" s="1"/>
  <c r="J132" i="18"/>
  <c r="P140" i="18"/>
  <c r="J147" i="18"/>
  <c r="P154" i="18"/>
  <c r="P160" i="18"/>
  <c r="J165" i="18"/>
  <c r="J62" i="19"/>
  <c r="L166" i="19"/>
  <c r="M93" i="19"/>
  <c r="H108" i="19"/>
  <c r="I128" i="19"/>
  <c r="I166" i="19" s="1"/>
  <c r="P132" i="19"/>
  <c r="J140" i="19"/>
  <c r="M147" i="19"/>
  <c r="J62" i="20"/>
  <c r="M93" i="20"/>
  <c r="P119" i="20"/>
  <c r="H128" i="20"/>
  <c r="P127" i="20"/>
  <c r="J132" i="20"/>
  <c r="J140" i="20"/>
  <c r="P147" i="20"/>
  <c r="M92" i="13"/>
  <c r="P118" i="13"/>
  <c r="H126" i="13"/>
  <c r="N126" i="13"/>
  <c r="N159" i="13" s="1"/>
  <c r="P125" i="13"/>
  <c r="J130" i="13"/>
  <c r="P138" i="13"/>
  <c r="M152" i="13"/>
  <c r="M158" i="13"/>
  <c r="P61" i="14"/>
  <c r="J92" i="14"/>
  <c r="H107" i="14"/>
  <c r="O127" i="14"/>
  <c r="O160" i="14" s="1"/>
  <c r="M131" i="14"/>
  <c r="J146" i="14"/>
  <c r="P153" i="14"/>
  <c r="P159" i="14"/>
  <c r="J159" i="14"/>
  <c r="M61" i="15"/>
  <c r="O160" i="15"/>
  <c r="N107" i="15"/>
  <c r="M118" i="15"/>
  <c r="L127" i="15"/>
  <c r="L160" i="15" s="1"/>
  <c r="M126" i="15"/>
  <c r="P126" i="15"/>
  <c r="J131" i="15"/>
  <c r="P139" i="15"/>
  <c r="M153" i="15"/>
  <c r="M159" i="15"/>
  <c r="J118" i="16"/>
  <c r="K127" i="16"/>
  <c r="P146" i="16"/>
  <c r="M153" i="16"/>
  <c r="M159" i="16"/>
  <c r="N166" i="17"/>
  <c r="P93" i="17"/>
  <c r="P127" i="17"/>
  <c r="P132" i="17"/>
  <c r="J136" i="17"/>
  <c r="J140" i="17"/>
  <c r="M147" i="17"/>
  <c r="M165" i="17"/>
  <c r="P165" i="17"/>
  <c r="L166" i="18"/>
  <c r="M93" i="18"/>
  <c r="K108" i="18"/>
  <c r="J119" i="18"/>
  <c r="K128" i="18"/>
  <c r="K166" i="18" s="1"/>
  <c r="J127" i="18"/>
  <c r="M132" i="18"/>
  <c r="M165" i="18"/>
  <c r="M62" i="19"/>
  <c r="P93" i="19"/>
  <c r="K108" i="19"/>
  <c r="M140" i="19"/>
  <c r="P147" i="19"/>
  <c r="J154" i="19"/>
  <c r="J160" i="19"/>
  <c r="P165" i="19"/>
  <c r="M62" i="20"/>
  <c r="P93" i="20"/>
  <c r="H108" i="20"/>
  <c r="M140" i="20"/>
  <c r="J154" i="20"/>
  <c r="M165" i="20"/>
  <c r="P165" i="20"/>
  <c r="O166" i="19"/>
  <c r="M127" i="19"/>
  <c r="M128" i="19" s="1"/>
  <c r="P127" i="19"/>
  <c r="P128" i="19" s="1"/>
  <c r="M154" i="19"/>
  <c r="M160" i="19"/>
  <c r="P62" i="20"/>
  <c r="O166" i="20"/>
  <c r="K108" i="20"/>
  <c r="K128" i="20"/>
  <c r="P132" i="20"/>
  <c r="P140" i="20"/>
  <c r="J147" i="20"/>
  <c r="M147" i="20"/>
  <c r="J160" i="20"/>
  <c r="P160" i="20"/>
  <c r="J127" i="20"/>
  <c r="I128" i="20"/>
  <c r="I166" i="20" s="1"/>
  <c r="J119" i="20"/>
  <c r="J119" i="19"/>
  <c r="J127" i="19"/>
  <c r="H128" i="19"/>
  <c r="I128" i="18"/>
  <c r="I166" i="18" s="1"/>
  <c r="J93" i="18"/>
  <c r="J62" i="18"/>
  <c r="J62" i="17"/>
  <c r="I166" i="17"/>
  <c r="J93" i="17"/>
  <c r="J127" i="17"/>
  <c r="J119" i="17"/>
  <c r="J165" i="17"/>
  <c r="J164" i="16"/>
  <c r="M61" i="16"/>
  <c r="M118" i="16"/>
  <c r="M127" i="16" s="1"/>
  <c r="J126" i="16"/>
  <c r="J127" i="16" s="1"/>
  <c r="M92" i="16"/>
  <c r="J153" i="16"/>
  <c r="K107" i="16"/>
  <c r="P118" i="16"/>
  <c r="P127" i="16" s="1"/>
  <c r="M131" i="16"/>
  <c r="J159" i="16"/>
  <c r="P61" i="16"/>
  <c r="J92" i="16"/>
  <c r="P159" i="16"/>
  <c r="H127" i="16"/>
  <c r="I160" i="15"/>
  <c r="J126" i="15"/>
  <c r="H127" i="15"/>
  <c r="K160" i="15"/>
  <c r="H127" i="14"/>
  <c r="I127" i="14"/>
  <c r="I160" i="14" s="1"/>
  <c r="J126" i="14"/>
  <c r="L160" i="14"/>
  <c r="J125" i="13"/>
  <c r="I126" i="13"/>
  <c r="I159" i="13" s="1"/>
  <c r="J158" i="13"/>
  <c r="J92" i="13"/>
  <c r="J61" i="13"/>
  <c r="O159" i="13"/>
  <c r="I126" i="12"/>
  <c r="I159" i="12" s="1"/>
  <c r="H126" i="12"/>
  <c r="H159" i="12" s="1"/>
  <c r="J122" i="11"/>
  <c r="P121" i="11"/>
  <c r="P122" i="11"/>
  <c r="M121" i="11"/>
  <c r="M122" i="11"/>
  <c r="J121" i="11"/>
  <c r="O150" i="11"/>
  <c r="N150" i="11"/>
  <c r="L150" i="11"/>
  <c r="K150" i="11"/>
  <c r="I150" i="11"/>
  <c r="H150" i="11"/>
  <c r="P149" i="11"/>
  <c r="M149" i="11"/>
  <c r="J149" i="11"/>
  <c r="P148" i="11"/>
  <c r="M148" i="11"/>
  <c r="J148" i="11"/>
  <c r="O146" i="11"/>
  <c r="N146" i="11"/>
  <c r="L146" i="11"/>
  <c r="K146" i="11"/>
  <c r="I146" i="11"/>
  <c r="H146" i="11"/>
  <c r="P145" i="11"/>
  <c r="P146" i="11" s="1"/>
  <c r="M145" i="11"/>
  <c r="M146" i="11" s="1"/>
  <c r="J145" i="11"/>
  <c r="J146" i="11" s="1"/>
  <c r="O143" i="11"/>
  <c r="N143" i="11"/>
  <c r="L143" i="11"/>
  <c r="K143" i="11"/>
  <c r="I143" i="11"/>
  <c r="H143" i="11"/>
  <c r="P142" i="11"/>
  <c r="M142" i="11"/>
  <c r="J142" i="11"/>
  <c r="P141" i="11"/>
  <c r="M141" i="11"/>
  <c r="J141" i="11"/>
  <c r="O139" i="11"/>
  <c r="N139" i="11"/>
  <c r="L139" i="11"/>
  <c r="K139" i="11"/>
  <c r="I139" i="11"/>
  <c r="H139" i="11"/>
  <c r="P138" i="11"/>
  <c r="P139" i="11" s="1"/>
  <c r="M138" i="11"/>
  <c r="M139" i="11" s="1"/>
  <c r="J138" i="11"/>
  <c r="J139" i="11" s="1"/>
  <c r="N132" i="11"/>
  <c r="K132" i="11"/>
  <c r="I132" i="11"/>
  <c r="H132" i="11"/>
  <c r="P131" i="11"/>
  <c r="M131" i="11"/>
  <c r="J131" i="11"/>
  <c r="P130" i="11"/>
  <c r="M130" i="11"/>
  <c r="J130" i="11"/>
  <c r="O128" i="11"/>
  <c r="N128" i="11"/>
  <c r="L128" i="11"/>
  <c r="K128" i="11"/>
  <c r="I128" i="11"/>
  <c r="H128" i="11"/>
  <c r="P127" i="11"/>
  <c r="M127" i="11"/>
  <c r="J127" i="11"/>
  <c r="P126" i="11"/>
  <c r="M126" i="11"/>
  <c r="J126" i="11"/>
  <c r="P120" i="11"/>
  <c r="M120" i="11"/>
  <c r="J120" i="11"/>
  <c r="P119" i="11"/>
  <c r="M119" i="11"/>
  <c r="J119" i="11"/>
  <c r="J118" i="11"/>
  <c r="P117" i="11"/>
  <c r="M117" i="11"/>
  <c r="J117" i="11"/>
  <c r="O116" i="11"/>
  <c r="N116" i="11"/>
  <c r="L116" i="11"/>
  <c r="K116" i="11"/>
  <c r="I116" i="11"/>
  <c r="H116" i="11"/>
  <c r="P115" i="11"/>
  <c r="M115" i="11"/>
  <c r="J115" i="11"/>
  <c r="P114" i="11"/>
  <c r="M114" i="11"/>
  <c r="J114" i="11"/>
  <c r="J113" i="11"/>
  <c r="P112" i="11"/>
  <c r="M112" i="11"/>
  <c r="J112" i="11"/>
  <c r="N109" i="11"/>
  <c r="K109" i="11"/>
  <c r="H109" i="11"/>
  <c r="N104" i="11"/>
  <c r="K104" i="11"/>
  <c r="H104" i="11"/>
  <c r="N99" i="11"/>
  <c r="K99" i="11"/>
  <c r="H99" i="11"/>
  <c r="O93" i="11"/>
  <c r="N93" i="11"/>
  <c r="L93" i="11"/>
  <c r="K93" i="11"/>
  <c r="I93" i="11"/>
  <c r="H93" i="11"/>
  <c r="P92" i="11"/>
  <c r="P93" i="11" s="1"/>
  <c r="M92" i="11"/>
  <c r="M93" i="11" s="1"/>
  <c r="J92" i="11"/>
  <c r="J93" i="11" s="1"/>
  <c r="O90" i="11"/>
  <c r="N90" i="11"/>
  <c r="L90" i="11"/>
  <c r="K90" i="11"/>
  <c r="I90" i="11"/>
  <c r="H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P82" i="11"/>
  <c r="M82" i="11"/>
  <c r="J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P70" i="11"/>
  <c r="M70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J63" i="11"/>
  <c r="P62" i="11"/>
  <c r="M62" i="11"/>
  <c r="J62" i="11"/>
  <c r="O60" i="11"/>
  <c r="N60" i="11"/>
  <c r="L60" i="11"/>
  <c r="K60" i="11"/>
  <c r="I60" i="11"/>
  <c r="H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M37" i="11"/>
  <c r="J37" i="11"/>
  <c r="B35" i="11"/>
  <c r="C35" i="11" s="1"/>
  <c r="D35" i="11" s="1"/>
  <c r="E35" i="11" s="1"/>
  <c r="F35" i="11" s="1"/>
  <c r="G35" i="11" s="1"/>
  <c r="N34" i="11"/>
  <c r="K34" i="11"/>
  <c r="P26" i="11"/>
  <c r="J24" i="11"/>
  <c r="J117" i="10"/>
  <c r="J112" i="10"/>
  <c r="J63" i="10"/>
  <c r="N129" i="10"/>
  <c r="K129" i="10"/>
  <c r="I129" i="10"/>
  <c r="H129" i="10"/>
  <c r="P128" i="10"/>
  <c r="M128" i="10"/>
  <c r="J128" i="10"/>
  <c r="P127" i="10"/>
  <c r="M127" i="10"/>
  <c r="J127" i="10"/>
  <c r="K166" i="20" l="1"/>
  <c r="M128" i="20"/>
  <c r="H160" i="14"/>
  <c r="H166" i="20"/>
  <c r="H168" i="21"/>
  <c r="J127" i="15"/>
  <c r="P168" i="22"/>
  <c r="M128" i="22"/>
  <c r="M168" i="22" s="1"/>
  <c r="H166" i="17"/>
  <c r="M160" i="14"/>
  <c r="N168" i="21"/>
  <c r="J168" i="22"/>
  <c r="K168" i="22"/>
  <c r="M116" i="11"/>
  <c r="H159" i="13"/>
  <c r="P159" i="12"/>
  <c r="J127" i="14"/>
  <c r="J160" i="14" s="1"/>
  <c r="K166" i="19"/>
  <c r="N159" i="12"/>
  <c r="N105" i="11"/>
  <c r="J165" i="16"/>
  <c r="J150" i="11"/>
  <c r="K165" i="16"/>
  <c r="M159" i="13"/>
  <c r="J128" i="17"/>
  <c r="J166" i="17" s="1"/>
  <c r="P127" i="15"/>
  <c r="N160" i="15"/>
  <c r="K160" i="14"/>
  <c r="J126" i="12"/>
  <c r="J159" i="12" s="1"/>
  <c r="K168" i="21"/>
  <c r="J128" i="18"/>
  <c r="P160" i="15"/>
  <c r="P128" i="20"/>
  <c r="P166" i="20" s="1"/>
  <c r="P166" i="18"/>
  <c r="M126" i="12"/>
  <c r="M159" i="12" s="1"/>
  <c r="P127" i="14"/>
  <c r="P160" i="14" s="1"/>
  <c r="M124" i="11"/>
  <c r="M123" i="11"/>
  <c r="M150" i="11"/>
  <c r="M166" i="20"/>
  <c r="P166" i="19"/>
  <c r="M166" i="19"/>
  <c r="P126" i="13"/>
  <c r="P159" i="13" s="1"/>
  <c r="H165" i="16"/>
  <c r="M168" i="21"/>
  <c r="P128" i="21"/>
  <c r="P168" i="21" s="1"/>
  <c r="J128" i="21"/>
  <c r="J168" i="21" s="1"/>
  <c r="P116" i="11"/>
  <c r="P124" i="11" s="1"/>
  <c r="P123" i="11"/>
  <c r="J143" i="11"/>
  <c r="P150" i="11"/>
  <c r="M166" i="18"/>
  <c r="H105" i="11"/>
  <c r="M128" i="11"/>
  <c r="M143" i="11"/>
  <c r="H160" i="15"/>
  <c r="P165" i="16"/>
  <c r="J60" i="11"/>
  <c r="J123" i="11"/>
  <c r="J126" i="13"/>
  <c r="J159" i="13" s="1"/>
  <c r="J160" i="15"/>
  <c r="M165" i="16"/>
  <c r="H166" i="19"/>
  <c r="M127" i="15"/>
  <c r="M160" i="15" s="1"/>
  <c r="P128" i="17"/>
  <c r="P166" i="17" s="1"/>
  <c r="M128" i="17"/>
  <c r="M166" i="17" s="1"/>
  <c r="J128" i="20"/>
  <c r="J166" i="20" s="1"/>
  <c r="J128" i="19"/>
  <c r="J166" i="19" s="1"/>
  <c r="J166" i="18"/>
  <c r="J90" i="11"/>
  <c r="H124" i="11"/>
  <c r="M60" i="11"/>
  <c r="P60" i="11"/>
  <c r="L124" i="11"/>
  <c r="L151" i="11" s="1"/>
  <c r="M90" i="11"/>
  <c r="P90" i="11"/>
  <c r="K105" i="11"/>
  <c r="P128" i="11"/>
  <c r="P143" i="11"/>
  <c r="O124" i="11"/>
  <c r="O151" i="11" s="1"/>
  <c r="I124" i="11"/>
  <c r="I151" i="11" s="1"/>
  <c r="N124" i="11"/>
  <c r="K124" i="11"/>
  <c r="J132" i="11"/>
  <c r="J128" i="11"/>
  <c r="J116" i="11"/>
  <c r="J129" i="10"/>
  <c r="N151" i="11" l="1"/>
  <c r="K151" i="11"/>
  <c r="M151" i="11"/>
  <c r="H151" i="11"/>
  <c r="P151" i="11"/>
  <c r="J124" i="11"/>
  <c r="J151" i="11" s="1"/>
  <c r="O125" i="10"/>
  <c r="N125" i="10"/>
  <c r="L125" i="10"/>
  <c r="K125" i="10"/>
  <c r="I125" i="10"/>
  <c r="H125" i="10"/>
  <c r="P124" i="10"/>
  <c r="M124" i="10"/>
  <c r="J124" i="10"/>
  <c r="P123" i="10"/>
  <c r="M123" i="10"/>
  <c r="J123" i="10"/>
  <c r="O143" i="10"/>
  <c r="N143" i="10"/>
  <c r="L143" i="10"/>
  <c r="K143" i="10"/>
  <c r="I143" i="10"/>
  <c r="H143" i="10"/>
  <c r="P142" i="10"/>
  <c r="M142" i="10"/>
  <c r="J142" i="10"/>
  <c r="P141" i="10"/>
  <c r="M141" i="10"/>
  <c r="J141" i="10"/>
  <c r="O139" i="10"/>
  <c r="N139" i="10"/>
  <c r="L139" i="10"/>
  <c r="K139" i="10"/>
  <c r="I139" i="10"/>
  <c r="H139" i="10"/>
  <c r="P138" i="10"/>
  <c r="P139" i="10" s="1"/>
  <c r="M138" i="10"/>
  <c r="M139" i="10" s="1"/>
  <c r="J138" i="10"/>
  <c r="J139" i="10" s="1"/>
  <c r="O136" i="10"/>
  <c r="N136" i="10"/>
  <c r="L136" i="10"/>
  <c r="K136" i="10"/>
  <c r="I136" i="10"/>
  <c r="H136" i="10"/>
  <c r="P135" i="10"/>
  <c r="M135" i="10"/>
  <c r="J135" i="10"/>
  <c r="P134" i="10"/>
  <c r="M134" i="10"/>
  <c r="J134" i="10"/>
  <c r="O132" i="10"/>
  <c r="N132" i="10"/>
  <c r="L132" i="10"/>
  <c r="K132" i="10"/>
  <c r="I132" i="10"/>
  <c r="H132" i="10"/>
  <c r="P131" i="10"/>
  <c r="P132" i="10" s="1"/>
  <c r="M131" i="10"/>
  <c r="M132" i="10" s="1"/>
  <c r="J131" i="10"/>
  <c r="J132" i="10" s="1"/>
  <c r="O120" i="10"/>
  <c r="N120" i="10"/>
  <c r="L120" i="10"/>
  <c r="K120" i="10"/>
  <c r="I120" i="10"/>
  <c r="H120" i="10"/>
  <c r="P119" i="10"/>
  <c r="M119" i="10"/>
  <c r="J119" i="10"/>
  <c r="P118" i="10"/>
  <c r="M118" i="10"/>
  <c r="J118" i="10"/>
  <c r="P116" i="10"/>
  <c r="M116" i="10"/>
  <c r="J116" i="10"/>
  <c r="O115" i="10"/>
  <c r="N115" i="10"/>
  <c r="L115" i="10"/>
  <c r="K115" i="10"/>
  <c r="I115" i="10"/>
  <c r="H115" i="10"/>
  <c r="P114" i="10"/>
  <c r="M114" i="10"/>
  <c r="J114" i="10"/>
  <c r="P113" i="10"/>
  <c r="M113" i="10"/>
  <c r="J113" i="10"/>
  <c r="P111" i="10"/>
  <c r="M111" i="10"/>
  <c r="J111" i="10"/>
  <c r="N108" i="10"/>
  <c r="K108" i="10"/>
  <c r="H108" i="10"/>
  <c r="N103" i="10"/>
  <c r="K103" i="10"/>
  <c r="H103" i="10"/>
  <c r="N98" i="10"/>
  <c r="K98" i="10"/>
  <c r="H98" i="10"/>
  <c r="O92" i="10"/>
  <c r="N92" i="10"/>
  <c r="L92" i="10"/>
  <c r="K92" i="10"/>
  <c r="I92" i="10"/>
  <c r="H92" i="10"/>
  <c r="P91" i="10"/>
  <c r="P92" i="10" s="1"/>
  <c r="M91" i="10"/>
  <c r="M92" i="10" s="1"/>
  <c r="J91" i="10"/>
  <c r="J92" i="10" s="1"/>
  <c r="O89" i="10"/>
  <c r="N89" i="10"/>
  <c r="L89" i="10"/>
  <c r="K89" i="10"/>
  <c r="I89" i="10"/>
  <c r="H89" i="10"/>
  <c r="P88" i="10"/>
  <c r="M88" i="10"/>
  <c r="J88" i="10"/>
  <c r="P87" i="10"/>
  <c r="M87" i="10"/>
  <c r="J87" i="10"/>
  <c r="P86" i="10"/>
  <c r="M86" i="10"/>
  <c r="J86" i="10"/>
  <c r="P85" i="10"/>
  <c r="M85" i="10"/>
  <c r="J85" i="10"/>
  <c r="P84" i="10"/>
  <c r="M84" i="10"/>
  <c r="J84" i="10"/>
  <c r="P83" i="10"/>
  <c r="M83" i="10"/>
  <c r="J83" i="10"/>
  <c r="P82" i="10"/>
  <c r="M82" i="10"/>
  <c r="J82" i="10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P70" i="10"/>
  <c r="M70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2" i="10"/>
  <c r="M62" i="10"/>
  <c r="J62" i="10"/>
  <c r="O60" i="10"/>
  <c r="N60" i="10"/>
  <c r="L60" i="10"/>
  <c r="K60" i="10"/>
  <c r="I60" i="10"/>
  <c r="H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M37" i="10"/>
  <c r="J37" i="10"/>
  <c r="B35" i="10"/>
  <c r="C35" i="10" s="1"/>
  <c r="D35" i="10" s="1"/>
  <c r="E35" i="10" s="1"/>
  <c r="F35" i="10" s="1"/>
  <c r="G35" i="10" s="1"/>
  <c r="N34" i="10"/>
  <c r="K34" i="10"/>
  <c r="P26" i="10"/>
  <c r="J24" i="10"/>
  <c r="O132" i="9"/>
  <c r="N132" i="9"/>
  <c r="L132" i="9"/>
  <c r="K132" i="9"/>
  <c r="I132" i="9"/>
  <c r="H132" i="9"/>
  <c r="P131" i="9"/>
  <c r="M131" i="9"/>
  <c r="J131" i="9"/>
  <c r="P130" i="9"/>
  <c r="M130" i="9"/>
  <c r="J130" i="9"/>
  <c r="O128" i="9"/>
  <c r="N128" i="9"/>
  <c r="L128" i="9"/>
  <c r="K128" i="9"/>
  <c r="I128" i="9"/>
  <c r="H128" i="9"/>
  <c r="P127" i="9"/>
  <c r="P128" i="9" s="1"/>
  <c r="M127" i="9"/>
  <c r="M128" i="9" s="1"/>
  <c r="J127" i="9"/>
  <c r="J128" i="9" s="1"/>
  <c r="O125" i="9"/>
  <c r="N125" i="9"/>
  <c r="L125" i="9"/>
  <c r="K125" i="9"/>
  <c r="I125" i="9"/>
  <c r="H125" i="9"/>
  <c r="P124" i="9"/>
  <c r="M124" i="9"/>
  <c r="J124" i="9"/>
  <c r="P123" i="9"/>
  <c r="M123" i="9"/>
  <c r="J123" i="9"/>
  <c r="O121" i="9"/>
  <c r="N121" i="9"/>
  <c r="L121" i="9"/>
  <c r="K121" i="9"/>
  <c r="I121" i="9"/>
  <c r="H121" i="9"/>
  <c r="P120" i="9"/>
  <c r="P121" i="9" s="1"/>
  <c r="M120" i="9"/>
  <c r="M121" i="9" s="1"/>
  <c r="J120" i="9"/>
  <c r="J121" i="9" s="1"/>
  <c r="O117" i="9"/>
  <c r="N117" i="9"/>
  <c r="L117" i="9"/>
  <c r="K117" i="9"/>
  <c r="I117" i="9"/>
  <c r="H117" i="9"/>
  <c r="P116" i="9"/>
  <c r="M116" i="9"/>
  <c r="J116" i="9"/>
  <c r="P115" i="9"/>
  <c r="M115" i="9"/>
  <c r="J115" i="9"/>
  <c r="P114" i="9"/>
  <c r="M114" i="9"/>
  <c r="J114" i="9"/>
  <c r="O113" i="9"/>
  <c r="O118" i="9" s="1"/>
  <c r="N113" i="9"/>
  <c r="L113" i="9"/>
  <c r="K113" i="9"/>
  <c r="I113" i="9"/>
  <c r="H113" i="9"/>
  <c r="P112" i="9"/>
  <c r="M112" i="9"/>
  <c r="J112" i="9"/>
  <c r="P111" i="9"/>
  <c r="M111" i="9"/>
  <c r="J111" i="9"/>
  <c r="P110" i="9"/>
  <c r="M110" i="9"/>
  <c r="J110" i="9"/>
  <c r="N107" i="9"/>
  <c r="K107" i="9"/>
  <c r="H107" i="9"/>
  <c r="N102" i="9"/>
  <c r="K102" i="9"/>
  <c r="H102" i="9"/>
  <c r="N97" i="9"/>
  <c r="K97" i="9"/>
  <c r="H97" i="9"/>
  <c r="O91" i="9"/>
  <c r="N91" i="9"/>
  <c r="L91" i="9"/>
  <c r="K91" i="9"/>
  <c r="I91" i="9"/>
  <c r="H91" i="9"/>
  <c r="P90" i="9"/>
  <c r="P91" i="9" s="1"/>
  <c r="M90" i="9"/>
  <c r="M91" i="9" s="1"/>
  <c r="J90" i="9"/>
  <c r="J91" i="9" s="1"/>
  <c r="O88" i="9"/>
  <c r="N88" i="9"/>
  <c r="L88" i="9"/>
  <c r="K88" i="9"/>
  <c r="I88" i="9"/>
  <c r="H88" i="9"/>
  <c r="P87" i="9"/>
  <c r="M87" i="9"/>
  <c r="J87" i="9"/>
  <c r="P86" i="9"/>
  <c r="M86" i="9"/>
  <c r="J86" i="9"/>
  <c r="P85" i="9"/>
  <c r="M85" i="9"/>
  <c r="J85" i="9"/>
  <c r="P84" i="9"/>
  <c r="M84" i="9"/>
  <c r="J84" i="9"/>
  <c r="P83" i="9"/>
  <c r="M83" i="9"/>
  <c r="J83" i="9"/>
  <c r="P82" i="9"/>
  <c r="M82" i="9"/>
  <c r="J82" i="9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P70" i="9"/>
  <c r="M70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O60" i="9"/>
  <c r="N60" i="9"/>
  <c r="L60" i="9"/>
  <c r="K60" i="9"/>
  <c r="I60" i="9"/>
  <c r="H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J37" i="9"/>
  <c r="B35" i="9"/>
  <c r="C35" i="9" s="1"/>
  <c r="D35" i="9" s="1"/>
  <c r="E35" i="9" s="1"/>
  <c r="F35" i="9" s="1"/>
  <c r="G35" i="9" s="1"/>
  <c r="N34" i="9"/>
  <c r="K34" i="9"/>
  <c r="P26" i="9"/>
  <c r="J24" i="9"/>
  <c r="I132" i="8"/>
  <c r="K132" i="8"/>
  <c r="L132" i="8"/>
  <c r="N132" i="8"/>
  <c r="O132" i="8"/>
  <c r="H132" i="8"/>
  <c r="P131" i="8"/>
  <c r="P130" i="8"/>
  <c r="M131" i="8"/>
  <c r="M130" i="8"/>
  <c r="M132" i="8" s="1"/>
  <c r="J131" i="8"/>
  <c r="J130" i="8"/>
  <c r="I128" i="8"/>
  <c r="K128" i="8"/>
  <c r="L128" i="8"/>
  <c r="N128" i="8"/>
  <c r="O128" i="8"/>
  <c r="H128" i="8"/>
  <c r="P127" i="8"/>
  <c r="P128" i="8" s="1"/>
  <c r="M127" i="8"/>
  <c r="M128" i="8" s="1"/>
  <c r="J127" i="8"/>
  <c r="J128" i="8" s="1"/>
  <c r="M60" i="9" l="1"/>
  <c r="K103" i="9"/>
  <c r="H118" i="9"/>
  <c r="N118" i="9"/>
  <c r="M132" i="9"/>
  <c r="K121" i="10"/>
  <c r="J136" i="10"/>
  <c r="P88" i="9"/>
  <c r="J132" i="8"/>
  <c r="P132" i="8"/>
  <c r="K118" i="9"/>
  <c r="P132" i="9"/>
  <c r="I118" i="9"/>
  <c r="I133" i="9" s="1"/>
  <c r="K104" i="10"/>
  <c r="K144" i="10" s="1"/>
  <c r="L121" i="10"/>
  <c r="L144" i="10" s="1"/>
  <c r="M120" i="10"/>
  <c r="J143" i="10"/>
  <c r="J125" i="9"/>
  <c r="M136" i="10"/>
  <c r="J88" i="9"/>
  <c r="J113" i="9"/>
  <c r="J117" i="9"/>
  <c r="M125" i="9"/>
  <c r="J132" i="9"/>
  <c r="N104" i="10"/>
  <c r="H121" i="10"/>
  <c r="N121" i="10"/>
  <c r="P120" i="10"/>
  <c r="M143" i="10"/>
  <c r="M125" i="10"/>
  <c r="P60" i="9"/>
  <c r="O133" i="9"/>
  <c r="H103" i="9"/>
  <c r="H133" i="9" s="1"/>
  <c r="P113" i="9"/>
  <c r="P118" i="9" s="1"/>
  <c r="M88" i="9"/>
  <c r="N103" i="9"/>
  <c r="M113" i="9"/>
  <c r="L118" i="9"/>
  <c r="L133" i="9" s="1"/>
  <c r="M117" i="9"/>
  <c r="P117" i="9"/>
  <c r="P125" i="9"/>
  <c r="O121" i="10"/>
  <c r="O144" i="10" s="1"/>
  <c r="P143" i="10"/>
  <c r="P125" i="10"/>
  <c r="J115" i="10"/>
  <c r="M115" i="10"/>
  <c r="M89" i="10"/>
  <c r="J120" i="10"/>
  <c r="M60" i="10"/>
  <c r="P60" i="10"/>
  <c r="P89" i="10"/>
  <c r="H104" i="10"/>
  <c r="P115" i="10"/>
  <c r="P121" i="10" s="1"/>
  <c r="I121" i="10"/>
  <c r="I144" i="10" s="1"/>
  <c r="P136" i="10"/>
  <c r="J125" i="10"/>
  <c r="J89" i="10"/>
  <c r="J60" i="10"/>
  <c r="J60" i="9"/>
  <c r="O125" i="8"/>
  <c r="N125" i="8"/>
  <c r="L125" i="8"/>
  <c r="K125" i="8"/>
  <c r="I125" i="8"/>
  <c r="H125" i="8"/>
  <c r="P124" i="8"/>
  <c r="M124" i="8"/>
  <c r="J124" i="8"/>
  <c r="P123" i="8"/>
  <c r="M123" i="8"/>
  <c r="J123" i="8"/>
  <c r="O121" i="8"/>
  <c r="N121" i="8"/>
  <c r="L121" i="8"/>
  <c r="K121" i="8"/>
  <c r="I121" i="8"/>
  <c r="H121" i="8"/>
  <c r="P120" i="8"/>
  <c r="P121" i="8" s="1"/>
  <c r="M120" i="8"/>
  <c r="M121" i="8" s="1"/>
  <c r="J120" i="8"/>
  <c r="J121" i="8" s="1"/>
  <c r="O117" i="8"/>
  <c r="N117" i="8"/>
  <c r="L117" i="8"/>
  <c r="K117" i="8"/>
  <c r="I117" i="8"/>
  <c r="H117" i="8"/>
  <c r="P116" i="8"/>
  <c r="M116" i="8"/>
  <c r="J116" i="8"/>
  <c r="P115" i="8"/>
  <c r="M115" i="8"/>
  <c r="J115" i="8"/>
  <c r="P114" i="8"/>
  <c r="M114" i="8"/>
  <c r="J114" i="8"/>
  <c r="O113" i="8"/>
  <c r="N113" i="8"/>
  <c r="L113" i="8"/>
  <c r="K113" i="8"/>
  <c r="I113" i="8"/>
  <c r="H113" i="8"/>
  <c r="P112" i="8"/>
  <c r="M112" i="8"/>
  <c r="J112" i="8"/>
  <c r="P111" i="8"/>
  <c r="M111" i="8"/>
  <c r="J111" i="8"/>
  <c r="P110" i="8"/>
  <c r="M110" i="8"/>
  <c r="J110" i="8"/>
  <c r="N107" i="8"/>
  <c r="K107" i="8"/>
  <c r="H107" i="8"/>
  <c r="N102" i="8"/>
  <c r="K102" i="8"/>
  <c r="H102" i="8"/>
  <c r="N97" i="8"/>
  <c r="K97" i="8"/>
  <c r="H97" i="8"/>
  <c r="O91" i="8"/>
  <c r="N91" i="8"/>
  <c r="L91" i="8"/>
  <c r="K91" i="8"/>
  <c r="I91" i="8"/>
  <c r="H91" i="8"/>
  <c r="P90" i="8"/>
  <c r="P91" i="8" s="1"/>
  <c r="M90" i="8"/>
  <c r="M91" i="8" s="1"/>
  <c r="J90" i="8"/>
  <c r="J91" i="8" s="1"/>
  <c r="O88" i="8"/>
  <c r="N88" i="8"/>
  <c r="L88" i="8"/>
  <c r="K88" i="8"/>
  <c r="I88" i="8"/>
  <c r="H88" i="8"/>
  <c r="P87" i="8"/>
  <c r="M87" i="8"/>
  <c r="J87" i="8"/>
  <c r="P86" i="8"/>
  <c r="M86" i="8"/>
  <c r="J86" i="8"/>
  <c r="P85" i="8"/>
  <c r="M85" i="8"/>
  <c r="J85" i="8"/>
  <c r="P84" i="8"/>
  <c r="M84" i="8"/>
  <c r="J84" i="8"/>
  <c r="P83" i="8"/>
  <c r="M83" i="8"/>
  <c r="J83" i="8"/>
  <c r="P82" i="8"/>
  <c r="M82" i="8"/>
  <c r="J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P70" i="8"/>
  <c r="M70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O60" i="8"/>
  <c r="N60" i="8"/>
  <c r="L60" i="8"/>
  <c r="K60" i="8"/>
  <c r="I60" i="8"/>
  <c r="H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J37" i="8"/>
  <c r="B35" i="8"/>
  <c r="C35" i="8" s="1"/>
  <c r="D35" i="8" s="1"/>
  <c r="E35" i="8" s="1"/>
  <c r="F35" i="8" s="1"/>
  <c r="G35" i="8" s="1"/>
  <c r="N34" i="8"/>
  <c r="K34" i="8"/>
  <c r="P26" i="8"/>
  <c r="J24" i="8"/>
  <c r="O125" i="7"/>
  <c r="N125" i="7"/>
  <c r="L125" i="7"/>
  <c r="K125" i="7"/>
  <c r="I125" i="7"/>
  <c r="H125" i="7"/>
  <c r="P124" i="7"/>
  <c r="M124" i="7"/>
  <c r="J124" i="7"/>
  <c r="P123" i="7"/>
  <c r="M123" i="7"/>
  <c r="J123" i="7"/>
  <c r="O121" i="7"/>
  <c r="N121" i="7"/>
  <c r="L121" i="7"/>
  <c r="K121" i="7"/>
  <c r="I121" i="7"/>
  <c r="H121" i="7"/>
  <c r="P120" i="7"/>
  <c r="P121" i="7" s="1"/>
  <c r="M120" i="7"/>
  <c r="M121" i="7" s="1"/>
  <c r="J120" i="7"/>
  <c r="O117" i="7"/>
  <c r="N117" i="7"/>
  <c r="L117" i="7"/>
  <c r="K117" i="7"/>
  <c r="I117" i="7"/>
  <c r="H117" i="7"/>
  <c r="P116" i="7"/>
  <c r="M116" i="7"/>
  <c r="J116" i="7"/>
  <c r="P115" i="7"/>
  <c r="M115" i="7"/>
  <c r="J115" i="7"/>
  <c r="P114" i="7"/>
  <c r="M114" i="7"/>
  <c r="J114" i="7"/>
  <c r="O113" i="7"/>
  <c r="N113" i="7"/>
  <c r="L113" i="7"/>
  <c r="K113" i="7"/>
  <c r="K118" i="7" s="1"/>
  <c r="I113" i="7"/>
  <c r="H113" i="7"/>
  <c r="P112" i="7"/>
  <c r="M112" i="7"/>
  <c r="J112" i="7"/>
  <c r="P111" i="7"/>
  <c r="M111" i="7"/>
  <c r="J111" i="7"/>
  <c r="P110" i="7"/>
  <c r="M110" i="7"/>
  <c r="J110" i="7"/>
  <c r="N107" i="7"/>
  <c r="K107" i="7"/>
  <c r="H107" i="7"/>
  <c r="N102" i="7"/>
  <c r="K102" i="7"/>
  <c r="H102" i="7"/>
  <c r="N97" i="7"/>
  <c r="K97" i="7"/>
  <c r="H97" i="7"/>
  <c r="H103" i="7" s="1"/>
  <c r="O91" i="7"/>
  <c r="N91" i="7"/>
  <c r="L91" i="7"/>
  <c r="K91" i="7"/>
  <c r="I91" i="7"/>
  <c r="H91" i="7"/>
  <c r="P90" i="7"/>
  <c r="P91" i="7" s="1"/>
  <c r="M90" i="7"/>
  <c r="M91" i="7" s="1"/>
  <c r="J90" i="7"/>
  <c r="J91" i="7" s="1"/>
  <c r="O88" i="7"/>
  <c r="N88" i="7"/>
  <c r="L88" i="7"/>
  <c r="K88" i="7"/>
  <c r="I88" i="7"/>
  <c r="H88" i="7"/>
  <c r="P87" i="7"/>
  <c r="M87" i="7"/>
  <c r="J87" i="7"/>
  <c r="P86" i="7"/>
  <c r="M86" i="7"/>
  <c r="J86" i="7"/>
  <c r="P85" i="7"/>
  <c r="M85" i="7"/>
  <c r="J85" i="7"/>
  <c r="P84" i="7"/>
  <c r="M84" i="7"/>
  <c r="J84" i="7"/>
  <c r="P83" i="7"/>
  <c r="M83" i="7"/>
  <c r="J83" i="7"/>
  <c r="P82" i="7"/>
  <c r="M82" i="7"/>
  <c r="J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P70" i="7"/>
  <c r="M70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O60" i="7"/>
  <c r="N60" i="7"/>
  <c r="L60" i="7"/>
  <c r="K60" i="7"/>
  <c r="I60" i="7"/>
  <c r="H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6" i="7"/>
  <c r="J24" i="7"/>
  <c r="I122" i="6"/>
  <c r="K122" i="6"/>
  <c r="L122" i="6"/>
  <c r="N122" i="6"/>
  <c r="O122" i="6"/>
  <c r="H122" i="6"/>
  <c r="P121" i="6"/>
  <c r="M121" i="6"/>
  <c r="J121" i="6"/>
  <c r="I117" i="6"/>
  <c r="K117" i="6"/>
  <c r="L117" i="6"/>
  <c r="N117" i="6"/>
  <c r="O117" i="6"/>
  <c r="H117" i="6"/>
  <c r="I113" i="6"/>
  <c r="K113" i="6"/>
  <c r="K118" i="6" s="1"/>
  <c r="L113" i="6"/>
  <c r="L118" i="6" s="1"/>
  <c r="N113" i="6"/>
  <c r="O113" i="6"/>
  <c r="H113" i="6"/>
  <c r="H118" i="6" s="1"/>
  <c r="P116" i="6"/>
  <c r="P115" i="6"/>
  <c r="P114" i="6"/>
  <c r="P112" i="6"/>
  <c r="P111" i="6"/>
  <c r="P110" i="6"/>
  <c r="M116" i="6"/>
  <c r="M115" i="6"/>
  <c r="M114" i="6"/>
  <c r="M112" i="6"/>
  <c r="M111" i="6"/>
  <c r="M110" i="6"/>
  <c r="M113" i="6" s="1"/>
  <c r="J116" i="6"/>
  <c r="J115" i="6"/>
  <c r="J114" i="6"/>
  <c r="J112" i="6"/>
  <c r="J111" i="6"/>
  <c r="J110" i="6"/>
  <c r="N133" i="9" l="1"/>
  <c r="P144" i="10"/>
  <c r="M121" i="10"/>
  <c r="P133" i="9"/>
  <c r="K133" i="9"/>
  <c r="O118" i="6"/>
  <c r="H144" i="10"/>
  <c r="P113" i="6"/>
  <c r="N118" i="6"/>
  <c r="P60" i="8"/>
  <c r="M113" i="8"/>
  <c r="P113" i="8"/>
  <c r="H118" i="8"/>
  <c r="N118" i="8"/>
  <c r="P125" i="8"/>
  <c r="N144" i="10"/>
  <c r="M117" i="6"/>
  <c r="M118" i="6" s="1"/>
  <c r="P60" i="7"/>
  <c r="J125" i="7"/>
  <c r="J88" i="8"/>
  <c r="I118" i="8"/>
  <c r="I133" i="8" s="1"/>
  <c r="O118" i="8"/>
  <c r="O133" i="8" s="1"/>
  <c r="M144" i="10"/>
  <c r="P117" i="6"/>
  <c r="N103" i="7"/>
  <c r="M113" i="7"/>
  <c r="P113" i="7"/>
  <c r="H118" i="7"/>
  <c r="H126" i="7" s="1"/>
  <c r="N118" i="7"/>
  <c r="O118" i="7"/>
  <c r="J60" i="8"/>
  <c r="H103" i="8"/>
  <c r="K118" i="8"/>
  <c r="J125" i="8"/>
  <c r="M118" i="9"/>
  <c r="M133" i="9" s="1"/>
  <c r="J118" i="9"/>
  <c r="J133" i="9" s="1"/>
  <c r="J113" i="6"/>
  <c r="M60" i="7"/>
  <c r="M88" i="7"/>
  <c r="P125" i="7"/>
  <c r="P88" i="8"/>
  <c r="K103" i="8"/>
  <c r="L118" i="8"/>
  <c r="L133" i="8" s="1"/>
  <c r="M117" i="8"/>
  <c r="M118" i="8" s="1"/>
  <c r="P117" i="8"/>
  <c r="J121" i="10"/>
  <c r="J144" i="10" s="1"/>
  <c r="M60" i="8"/>
  <c r="M125" i="8"/>
  <c r="M88" i="8"/>
  <c r="N103" i="8"/>
  <c r="J113" i="8"/>
  <c r="J117" i="8"/>
  <c r="P118" i="8"/>
  <c r="P88" i="7"/>
  <c r="I118" i="7"/>
  <c r="I126" i="7" s="1"/>
  <c r="K103" i="7"/>
  <c r="K126" i="7" s="1"/>
  <c r="L118" i="7"/>
  <c r="L126" i="7" s="1"/>
  <c r="M117" i="7"/>
  <c r="P117" i="7"/>
  <c r="M125" i="7"/>
  <c r="O126" i="7"/>
  <c r="J121" i="7"/>
  <c r="J117" i="7"/>
  <c r="J113" i="7"/>
  <c r="J88" i="7"/>
  <c r="J60" i="7"/>
  <c r="J117" i="6"/>
  <c r="I118" i="6"/>
  <c r="J118" i="6" l="1"/>
  <c r="N133" i="8"/>
  <c r="H133" i="8"/>
  <c r="P118" i="6"/>
  <c r="P133" i="8"/>
  <c r="P118" i="7"/>
  <c r="P126" i="7" s="1"/>
  <c r="K133" i="8"/>
  <c r="N126" i="7"/>
  <c r="M118" i="7"/>
  <c r="M126" i="7" s="1"/>
  <c r="M133" i="8"/>
  <c r="J118" i="8"/>
  <c r="J133" i="8" s="1"/>
  <c r="J118" i="7"/>
  <c r="J126" i="7" s="1"/>
  <c r="O126" i="6"/>
  <c r="N126" i="6"/>
  <c r="L126" i="6"/>
  <c r="K126" i="6"/>
  <c r="I126" i="6"/>
  <c r="H126" i="6"/>
  <c r="P125" i="6"/>
  <c r="M125" i="6"/>
  <c r="J125" i="6"/>
  <c r="P124" i="6"/>
  <c r="M124" i="6"/>
  <c r="J124" i="6"/>
  <c r="P120" i="6"/>
  <c r="P122" i="6" s="1"/>
  <c r="M120" i="6"/>
  <c r="M122" i="6" s="1"/>
  <c r="J120" i="6"/>
  <c r="J122" i="6" s="1"/>
  <c r="N107" i="6"/>
  <c r="K107" i="6"/>
  <c r="H107" i="6"/>
  <c r="N102" i="6"/>
  <c r="K102" i="6"/>
  <c r="H102" i="6"/>
  <c r="N97" i="6"/>
  <c r="K97" i="6"/>
  <c r="H97" i="6"/>
  <c r="O91" i="6"/>
  <c r="N91" i="6"/>
  <c r="L91" i="6"/>
  <c r="K91" i="6"/>
  <c r="I91" i="6"/>
  <c r="H91" i="6"/>
  <c r="P90" i="6"/>
  <c r="P91" i="6" s="1"/>
  <c r="M90" i="6"/>
  <c r="M91" i="6" s="1"/>
  <c r="J90" i="6"/>
  <c r="J91" i="6" s="1"/>
  <c r="O88" i="6"/>
  <c r="N88" i="6"/>
  <c r="L88" i="6"/>
  <c r="K88" i="6"/>
  <c r="I88" i="6"/>
  <c r="H88" i="6"/>
  <c r="P87" i="6"/>
  <c r="M87" i="6"/>
  <c r="J87" i="6"/>
  <c r="P86" i="6"/>
  <c r="M86" i="6"/>
  <c r="J86" i="6"/>
  <c r="P85" i="6"/>
  <c r="M85" i="6"/>
  <c r="J85" i="6"/>
  <c r="P84" i="6"/>
  <c r="M84" i="6"/>
  <c r="J84" i="6"/>
  <c r="P83" i="6"/>
  <c r="M83" i="6"/>
  <c r="J83" i="6"/>
  <c r="P82" i="6"/>
  <c r="M82" i="6"/>
  <c r="J82" i="6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P70" i="6"/>
  <c r="M70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O60" i="6"/>
  <c r="N60" i="6"/>
  <c r="L60" i="6"/>
  <c r="K60" i="6"/>
  <c r="I60" i="6"/>
  <c r="H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6" i="6"/>
  <c r="J24" i="6"/>
  <c r="I115" i="5"/>
  <c r="K115" i="5"/>
  <c r="L115" i="5"/>
  <c r="N115" i="5"/>
  <c r="O115" i="5"/>
  <c r="H115" i="5"/>
  <c r="P114" i="5"/>
  <c r="P113" i="5"/>
  <c r="M114" i="5"/>
  <c r="M113" i="5"/>
  <c r="M115" i="5" s="1"/>
  <c r="J114" i="5"/>
  <c r="J113" i="5"/>
  <c r="I111" i="5"/>
  <c r="K111" i="5"/>
  <c r="L111" i="5"/>
  <c r="N111" i="5"/>
  <c r="O111" i="5"/>
  <c r="H111" i="5"/>
  <c r="P110" i="5"/>
  <c r="P111" i="5" s="1"/>
  <c r="M110" i="5"/>
  <c r="M111" i="5" s="1"/>
  <c r="J110" i="5"/>
  <c r="J111" i="5" s="1"/>
  <c r="K103" i="6" l="1"/>
  <c r="M126" i="6"/>
  <c r="O127" i="6"/>
  <c r="N103" i="6"/>
  <c r="P126" i="6"/>
  <c r="K127" i="6"/>
  <c r="P60" i="6"/>
  <c r="L127" i="6"/>
  <c r="P115" i="5"/>
  <c r="H103" i="6"/>
  <c r="H127" i="6" s="1"/>
  <c r="J115" i="5"/>
  <c r="N127" i="6"/>
  <c r="I127" i="6"/>
  <c r="P88" i="6"/>
  <c r="M88" i="6"/>
  <c r="M60" i="6"/>
  <c r="J126" i="6"/>
  <c r="J88" i="6"/>
  <c r="J60" i="6"/>
  <c r="N108" i="5"/>
  <c r="K108" i="5"/>
  <c r="H108" i="5"/>
  <c r="N103" i="5"/>
  <c r="K103" i="5"/>
  <c r="H103" i="5"/>
  <c r="N98" i="5"/>
  <c r="K98" i="5"/>
  <c r="H98" i="5"/>
  <c r="O92" i="5"/>
  <c r="N92" i="5"/>
  <c r="L92" i="5"/>
  <c r="K92" i="5"/>
  <c r="I92" i="5"/>
  <c r="H92" i="5"/>
  <c r="P91" i="5"/>
  <c r="P92" i="5" s="1"/>
  <c r="M91" i="5"/>
  <c r="M92" i="5" s="1"/>
  <c r="J91" i="5"/>
  <c r="J92" i="5" s="1"/>
  <c r="O89" i="5"/>
  <c r="N89" i="5"/>
  <c r="L89" i="5"/>
  <c r="K89" i="5"/>
  <c r="I89" i="5"/>
  <c r="H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P83" i="5"/>
  <c r="M83" i="5"/>
  <c r="J83" i="5"/>
  <c r="P82" i="5"/>
  <c r="M82" i="5"/>
  <c r="J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P70" i="5"/>
  <c r="M70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O60" i="5"/>
  <c r="N60" i="5"/>
  <c r="L60" i="5"/>
  <c r="K60" i="5"/>
  <c r="I60" i="5"/>
  <c r="H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J37" i="5"/>
  <c r="B35" i="5"/>
  <c r="C35" i="5" s="1"/>
  <c r="D35" i="5" s="1"/>
  <c r="E35" i="5" s="1"/>
  <c r="F35" i="5" s="1"/>
  <c r="G35" i="5" s="1"/>
  <c r="N34" i="5"/>
  <c r="K34" i="5"/>
  <c r="P26" i="5"/>
  <c r="J24" i="5"/>
  <c r="N108" i="4"/>
  <c r="K108" i="4"/>
  <c r="H108" i="4"/>
  <c r="N103" i="4"/>
  <c r="K103" i="4"/>
  <c r="H103" i="4"/>
  <c r="N98" i="4"/>
  <c r="K98" i="4"/>
  <c r="K104" i="4" s="1"/>
  <c r="H98" i="4"/>
  <c r="O92" i="4"/>
  <c r="N92" i="4"/>
  <c r="L92" i="4"/>
  <c r="K92" i="4"/>
  <c r="I92" i="4"/>
  <c r="H92" i="4"/>
  <c r="P91" i="4"/>
  <c r="P92" i="4" s="1"/>
  <c r="M91" i="4"/>
  <c r="M92" i="4" s="1"/>
  <c r="J91" i="4"/>
  <c r="J92" i="4" s="1"/>
  <c r="O89" i="4"/>
  <c r="N89" i="4"/>
  <c r="L89" i="4"/>
  <c r="K89" i="4"/>
  <c r="I89" i="4"/>
  <c r="H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M84" i="4"/>
  <c r="J84" i="4"/>
  <c r="P83" i="4"/>
  <c r="M83" i="4"/>
  <c r="J83" i="4"/>
  <c r="P82" i="4"/>
  <c r="M82" i="4"/>
  <c r="J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P70" i="4"/>
  <c r="M70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O60" i="4"/>
  <c r="N60" i="4"/>
  <c r="L60" i="4"/>
  <c r="K60" i="4"/>
  <c r="I60" i="4"/>
  <c r="H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M37" i="4"/>
  <c r="J37" i="4"/>
  <c r="B35" i="4"/>
  <c r="C35" i="4" s="1"/>
  <c r="D35" i="4" s="1"/>
  <c r="E35" i="4" s="1"/>
  <c r="F35" i="4" s="1"/>
  <c r="G35" i="4" s="1"/>
  <c r="N34" i="4"/>
  <c r="K34" i="4"/>
  <c r="P26" i="4"/>
  <c r="J24" i="4"/>
  <c r="N34" i="3"/>
  <c r="K34" i="3"/>
  <c r="N108" i="3"/>
  <c r="K108" i="3"/>
  <c r="H108" i="3"/>
  <c r="N103" i="3"/>
  <c r="K103" i="3"/>
  <c r="H103" i="3"/>
  <c r="N98" i="3"/>
  <c r="K98" i="3"/>
  <c r="H98" i="3"/>
  <c r="O92" i="3"/>
  <c r="N92" i="3"/>
  <c r="L92" i="3"/>
  <c r="K92" i="3"/>
  <c r="I92" i="3"/>
  <c r="H92" i="3"/>
  <c r="P91" i="3"/>
  <c r="P92" i="3" s="1"/>
  <c r="M91" i="3"/>
  <c r="M92" i="3" s="1"/>
  <c r="J91" i="3"/>
  <c r="J92" i="3" s="1"/>
  <c r="O89" i="3"/>
  <c r="N89" i="3"/>
  <c r="L89" i="3"/>
  <c r="K89" i="3"/>
  <c r="I89" i="3"/>
  <c r="H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P83" i="3"/>
  <c r="M83" i="3"/>
  <c r="J83" i="3"/>
  <c r="P82" i="3"/>
  <c r="M82" i="3"/>
  <c r="J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P70" i="3"/>
  <c r="M70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O60" i="3"/>
  <c r="N60" i="3"/>
  <c r="L60" i="3"/>
  <c r="K60" i="3"/>
  <c r="I60" i="3"/>
  <c r="H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P26" i="3"/>
  <c r="J24" i="3"/>
  <c r="P91" i="2"/>
  <c r="P92" i="2" s="1"/>
  <c r="M91" i="2"/>
  <c r="M92" i="2" s="1"/>
  <c r="J91" i="2"/>
  <c r="J92" i="2" s="1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62" i="2"/>
  <c r="J88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62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37" i="2"/>
  <c r="I92" i="2"/>
  <c r="K92" i="2"/>
  <c r="L92" i="2"/>
  <c r="N92" i="2"/>
  <c r="O92" i="2"/>
  <c r="I89" i="2"/>
  <c r="K89" i="2"/>
  <c r="L89" i="2"/>
  <c r="N89" i="2"/>
  <c r="O89" i="2"/>
  <c r="I60" i="2"/>
  <c r="K60" i="2"/>
  <c r="L60" i="2"/>
  <c r="N60" i="2"/>
  <c r="O60" i="2"/>
  <c r="G24" i="2"/>
  <c r="N108" i="2"/>
  <c r="K108" i="2"/>
  <c r="H108" i="2"/>
  <c r="N103" i="2"/>
  <c r="K103" i="2"/>
  <c r="H103" i="2"/>
  <c r="N98" i="2"/>
  <c r="K98" i="2"/>
  <c r="H98" i="2"/>
  <c r="H92" i="2"/>
  <c r="H89" i="2"/>
  <c r="H60" i="2"/>
  <c r="B35" i="2"/>
  <c r="C35" i="2" s="1"/>
  <c r="D35" i="2" s="1"/>
  <c r="E35" i="2" s="1"/>
  <c r="F35" i="2" s="1"/>
  <c r="G35" i="2" s="1"/>
  <c r="P26" i="2"/>
  <c r="J108" i="1"/>
  <c r="I108" i="1"/>
  <c r="H108" i="1"/>
  <c r="J103" i="1"/>
  <c r="I103" i="1"/>
  <c r="H103" i="1"/>
  <c r="J98" i="1"/>
  <c r="I98" i="1"/>
  <c r="H98" i="1"/>
  <c r="J92" i="1"/>
  <c r="I92" i="1"/>
  <c r="H92" i="1"/>
  <c r="J89" i="1"/>
  <c r="I89" i="1"/>
  <c r="H89" i="1"/>
  <c r="J60" i="1"/>
  <c r="I60" i="1"/>
  <c r="H60" i="1"/>
  <c r="B35" i="1"/>
  <c r="C35" i="1" s="1"/>
  <c r="D35" i="1" s="1"/>
  <c r="E35" i="1" s="1"/>
  <c r="F35" i="1" s="1"/>
  <c r="G35" i="1" s="1"/>
  <c r="J26" i="1"/>
  <c r="L109" i="3" l="1"/>
  <c r="N104" i="4"/>
  <c r="L116" i="5"/>
  <c r="L109" i="2"/>
  <c r="M60" i="3"/>
  <c r="P60" i="4"/>
  <c r="O109" i="4"/>
  <c r="N104" i="5"/>
  <c r="N116" i="5" s="1"/>
  <c r="P127" i="6"/>
  <c r="J104" i="1"/>
  <c r="J109" i="1" s="1"/>
  <c r="J89" i="2"/>
  <c r="P89" i="3"/>
  <c r="N104" i="3"/>
  <c r="N109" i="3" s="1"/>
  <c r="J127" i="6"/>
  <c r="M127" i="6"/>
  <c r="H104" i="4"/>
  <c r="H109" i="4" s="1"/>
  <c r="J60" i="2"/>
  <c r="M89" i="2"/>
  <c r="H104" i="2"/>
  <c r="P60" i="2"/>
  <c r="P60" i="3"/>
  <c r="O109" i="3"/>
  <c r="K109" i="4"/>
  <c r="K104" i="2"/>
  <c r="K109" i="2" s="1"/>
  <c r="H104" i="3"/>
  <c r="H109" i="3" s="1"/>
  <c r="J60" i="4"/>
  <c r="L109" i="4"/>
  <c r="M89" i="4"/>
  <c r="I116" i="5"/>
  <c r="O116" i="5"/>
  <c r="N104" i="2"/>
  <c r="N109" i="2" s="1"/>
  <c r="M60" i="2"/>
  <c r="M89" i="3"/>
  <c r="K104" i="3"/>
  <c r="K109" i="3" s="1"/>
  <c r="M60" i="4"/>
  <c r="N109" i="4"/>
  <c r="P89" i="4"/>
  <c r="P109" i="4" s="1"/>
  <c r="P60" i="5"/>
  <c r="J60" i="5"/>
  <c r="H104" i="5"/>
  <c r="H116" i="5" s="1"/>
  <c r="M60" i="5"/>
  <c r="K104" i="5"/>
  <c r="K116" i="5" s="1"/>
  <c r="M89" i="5"/>
  <c r="P89" i="5"/>
  <c r="J89" i="5"/>
  <c r="I109" i="4"/>
  <c r="J89" i="4"/>
  <c r="I109" i="3"/>
  <c r="J89" i="3"/>
  <c r="J60" i="3"/>
  <c r="I109" i="2"/>
  <c r="O109" i="2"/>
  <c r="P89" i="2"/>
  <c r="J109" i="2"/>
  <c r="H109" i="2"/>
  <c r="H104" i="1"/>
  <c r="H109" i="1" s="1"/>
  <c r="I104" i="1"/>
  <c r="I109" i="1" s="1"/>
  <c r="M109" i="3" l="1"/>
  <c r="P109" i="2"/>
  <c r="M109" i="2"/>
  <c r="P109" i="3"/>
  <c r="J109" i="4"/>
  <c r="M109" i="4"/>
  <c r="J116" i="5"/>
  <c r="P116" i="5"/>
  <c r="M116" i="5"/>
  <c r="J109" i="3"/>
</calcChain>
</file>

<file path=xl/sharedStrings.xml><?xml version="1.0" encoding="utf-8"?>
<sst xmlns="http://schemas.openxmlformats.org/spreadsheetml/2006/main" count="66670" uniqueCount="411">
  <si>
    <t>Приложение №2</t>
  </si>
  <si>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</si>
  <si>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</si>
  <si>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</si>
  <si>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</si>
  <si>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</si>
  <si>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</si>
  <si>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от 30 декабря 2022 № 1390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</si>
  <si>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</si>
  <si>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</si>
  <si>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</si>
  <si>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</si>
  <si>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</si>
  <si>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</si>
  <si>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</si>
  <si>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</si>
  <si>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</si>
  <si>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Муниципальное общеобразовательное учреждение Шуйская средняя общеобразовательная школа №1</t>
  </si>
  <si>
    <t>по ОКПО</t>
  </si>
  <si>
    <t>Получатель бюджетных средств</t>
  </si>
  <si>
    <t>Распорядитель бюджетных средств</t>
  </si>
  <si>
    <t xml:space="preserve">Администрация Прионежского муниципального района </t>
  </si>
  <si>
    <t>Главный распорядитель бюджетных средств</t>
  </si>
  <si>
    <t>Глава по БК</t>
  </si>
  <si>
    <t>015</t>
  </si>
  <si>
    <t>Наименование бюджета</t>
  </si>
  <si>
    <t xml:space="preserve">Бюджет Прионежского муниципального района 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</si>
  <si>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</si>
  <si>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</si>
  <si>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</si>
  <si>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</si>
  <si>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</si>
  <si>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</si>
  <si>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</si>
  <si>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</si>
  <si>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</si>
  <si>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</si>
  <si>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</si>
  <si>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Сумма на текущий  год</t>
  </si>
  <si>
    <t>Сумма на первый год планового периода (руб)</t>
  </si>
  <si>
    <t>Сумма на второй год планового периода (руб.)</t>
  </si>
  <si>
    <t>Средства местного бюджета (КЦ 1000)</t>
  </si>
  <si>
    <t>Заработная плата</t>
  </si>
  <si>
    <t>07</t>
  </si>
  <si>
    <t>01</t>
  </si>
  <si>
    <t>0220170200</t>
  </si>
  <si>
    <t>111</t>
  </si>
  <si>
    <t>211000</t>
  </si>
  <si>
    <t>1000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</si>
  <si>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местностях, и членов их семей)</t>
  </si>
  <si>
    <t>Начисления на выплаты по оплате труда</t>
  </si>
  <si>
    <t>119</t>
  </si>
  <si>
    <t>213000</t>
  </si>
  <si>
    <t>Услуги связи (телефон)</t>
  </si>
  <si>
    <t>244</t>
  </si>
  <si>
    <t>221100</t>
  </si>
  <si>
    <t xml:space="preserve"> Услуги связи (почта)</t>
  </si>
  <si>
    <t>221300</t>
  </si>
  <si>
    <t>Отопление, горячее водоснабжение и газоснабжение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</si>
  <si>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</si>
  <si>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</si>
  <si>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</si>
  <si>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</si>
  <si>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</si>
  <si>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</si>
  <si>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</si>
  <si>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</si>
  <si>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Вывоз бытовых отходов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</si>
  <si>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</si>
  <si>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</si>
  <si>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</si>
  <si>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 и обслуживание помещений</t>
  </si>
  <si>
    <t>225700</t>
  </si>
  <si>
    <t xml:space="preserve">Другие расходы </t>
  </si>
  <si>
    <t>225900</t>
  </si>
  <si>
    <t>Аттестация</t>
  </si>
  <si>
    <t>226200</t>
  </si>
  <si>
    <t>Ведомственная, вневедомственная, пожарная охрана</t>
  </si>
  <si>
    <t>226400</t>
  </si>
  <si>
    <t>Медицинский осмотр работников учрежждений, за исключением водителей транспортных средств</t>
  </si>
  <si>
    <t>226800</t>
  </si>
  <si>
    <t>Другие расходы</t>
  </si>
  <si>
    <t>226900</t>
  </si>
  <si>
    <t>Приобретение предметов длительного пользования (оборудование, мебель,компьютерная техника и т.п.) стоимостью свыше 3000 рублей</t>
  </si>
  <si>
    <t>310100</t>
  </si>
  <si>
    <t>Другие расходы стоимостью до 3000,00 рублей</t>
  </si>
  <si>
    <t>310900</t>
  </si>
  <si>
    <t>Продукты питания</t>
  </si>
  <si>
    <t>342000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</si>
  <si>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</si>
  <si>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</si>
  <si>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</si>
  <si>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</si>
  <si>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имущество</t>
  </si>
  <si>
    <t>851</t>
  </si>
  <si>
    <t>291200</t>
  </si>
  <si>
    <t>Земельный налог</t>
  </si>
  <si>
    <t>291300</t>
  </si>
  <si>
    <t>Итого по КЦ 1000</t>
  </si>
  <si>
    <t xml:space="preserve">Заработная плата </t>
  </si>
  <si>
    <t>02</t>
  </si>
  <si>
    <t>0220270210</t>
  </si>
  <si>
    <t>Содержание, обслуживание помещений и сетей инженерно-технического обеспечения</t>
  </si>
  <si>
    <t>Медицинский осмотр водителей транспортных средств</t>
  </si>
  <si>
    <t>Обязательное страхование автогражданской ответственности</t>
  </si>
  <si>
    <t>227200</t>
  </si>
  <si>
    <t>Мягкий инвентарь</t>
  </si>
  <si>
    <t>345000</t>
  </si>
  <si>
    <t>Земельный залог</t>
  </si>
  <si>
    <t>Транспотный налог</t>
  </si>
  <si>
    <t>852</t>
  </si>
  <si>
    <t>291400</t>
  </si>
  <si>
    <t>Средства, полученные от оказания платных услуг, безвозмездных поступлений (КЦ 8000)</t>
  </si>
  <si>
    <t>8000</t>
  </si>
  <si>
    <t xml:space="preserve">Итого по КЦ 8000 </t>
  </si>
  <si>
    <t>Субвенции на обеспечение гос.гарантий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24219)</t>
  </si>
  <si>
    <t>0220142190</t>
  </si>
  <si>
    <t>23424219000219</t>
  </si>
  <si>
    <t>Услуги связи (интернет)</t>
  </si>
  <si>
    <t>221200</t>
  </si>
  <si>
    <t>Итого субвенция 0701 (КЦ 24219)</t>
  </si>
  <si>
    <t>0220242190</t>
  </si>
  <si>
    <t>Мероприятия по переподготовке и повышению квалификации кадров</t>
  </si>
  <si>
    <t>05</t>
  </si>
  <si>
    <t>226700</t>
  </si>
  <si>
    <t>Итого субвенция 0702 (КЦ 24219)</t>
  </si>
  <si>
    <t>Итого по КЦ 24219</t>
  </si>
  <si>
    <t>Субсидии на проведение мероприятий по обеспечению деятельности советников директора по воспитанию и взаимодействию с детским общественными объединениями в образовательных организациях</t>
  </si>
  <si>
    <t>022EВ51790</t>
  </si>
  <si>
    <t>23-51790-00000-00000</t>
  </si>
  <si>
    <t>Итого по КЦ 24320, 1000</t>
  </si>
  <si>
    <t>Всего</t>
  </si>
  <si>
    <t>Директор</t>
  </si>
  <si>
    <t>О.В. Высоцкая</t>
  </si>
  <si>
    <t>(уполномоченное лицо)</t>
  </si>
  <si>
    <t>(подпись)</t>
  </si>
  <si>
    <t>(расшифровка подписи)</t>
  </si>
  <si>
    <t>Гл.бухгалтер МУ "ЦБ № 1"</t>
  </si>
  <si>
    <t>И.В. Ананьева</t>
  </si>
  <si>
    <t>Ведущий экономист ПЭО</t>
  </si>
  <si>
    <t>И.В. Пружинина</t>
  </si>
  <si>
    <t>(исполнитель)</t>
  </si>
  <si>
    <t>Глава Администрации Прионежского муниципального района</t>
  </si>
  <si>
    <t>Г.Н. Шемет</t>
  </si>
  <si>
    <t>БЮДЖЕТНАЯ СМЕТА НА 2025 ФИНАНСОВЫЙ ГОД И ПЛАНОВЫЙ ПЕРИОД 2026 и 2027 ГОДОВ</t>
  </si>
  <si>
    <t>СПРАВКА 015/00406/001 от 17 декабря 2024 г.</t>
  </si>
  <si>
    <t>17 декабря 2024</t>
  </si>
  <si>
    <t>ИЗМЕНЕНИЯ К БЮДЖЕТНОЙ СМЕТЕ НА 2025 ФИНАНСОВЫЙ ГОД И ПЛАНОВЫЙ ПЕРИОД 2026 и 2027 ГОДОВ</t>
  </si>
  <si>
    <t>14 января 2025 года</t>
  </si>
  <si>
    <t xml:space="preserve">СПРАВКА №№015/00406/004, 015/00406/004 от </t>
  </si>
  <si>
    <t>изменения (+/-)</t>
  </si>
  <si>
    <t>ИТОГО</t>
  </si>
  <si>
    <t>Главный бухгалтер МУ "ЦБ № 1"</t>
  </si>
  <si>
    <t>Главный экономист ПЭО</t>
  </si>
  <si>
    <t>15 января 2025 года</t>
  </si>
  <si>
    <t xml:space="preserve">СПРАВКА №№015/00406/006,  015/00406/007, 015/00406/008 от </t>
  </si>
  <si>
    <t>16 января 2025 года</t>
  </si>
  <si>
    <t xml:space="preserve">СПРАВКА №№015/00406/006, 015/00406/009,  015/00406/010 от </t>
  </si>
  <si>
    <t>17 января 2025 года</t>
  </si>
  <si>
    <t xml:space="preserve">СПРАВКА №№015/00406/011, 015/00406/012,  015/00406/013, 015/00406/014, 015/00406/015 от </t>
  </si>
  <si>
    <t>Субвенция на осуществление государственных полномочий РК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деятельности, за исключением государственных образовательных организаций РК.</t>
  </si>
  <si>
    <t>Пособия по социальной помощи населению в натуральной форме</t>
  </si>
  <si>
    <t>04</t>
  </si>
  <si>
    <t>0220142030</t>
  </si>
  <si>
    <t>323</t>
  </si>
  <si>
    <t>263000</t>
  </si>
  <si>
    <t>25424203000203</t>
  </si>
  <si>
    <t>Итого по КЦ 254242030000203</t>
  </si>
  <si>
    <t>Субвенция на осуществление государственных полномочий РК по предоставлению предусмотренных п.5 ч.1 ст.9 Заона от 20.12.2013 №1755-ЗРК "Об образовании" мер социальной поддержски и социального обслуживания обучающимся с ОВЗ, за искл.обучающихся (воспитываемы) в государтсвенных образовательных организациях РК</t>
  </si>
  <si>
    <t>0220242100</t>
  </si>
  <si>
    <t>254242100000210</t>
  </si>
  <si>
    <t>262000</t>
  </si>
  <si>
    <t>10</t>
  </si>
  <si>
    <t>03</t>
  </si>
  <si>
    <t>321</t>
  </si>
  <si>
    <t>Пособия по социальной помощи населению в денежной форме</t>
  </si>
  <si>
    <t>Итого по КЦ 254242100000210</t>
  </si>
  <si>
    <t>21 января 2025 года</t>
  </si>
  <si>
    <t>Итого субвенция 0701 (КЦ 254242190000219)</t>
  </si>
  <si>
    <t>Итого по КЦ 254242190000219</t>
  </si>
  <si>
    <t>254242190000219</t>
  </si>
  <si>
    <t xml:space="preserve">СПРАВКА №№015/00406/017, 015/00406/018,  015/00406/019, 015/00406/020, 015/00406/021, 015/00406/022, 015/00406/023 от </t>
  </si>
  <si>
    <t>254242030000203</t>
  </si>
  <si>
    <t>27 января 2025 года</t>
  </si>
  <si>
    <t xml:space="preserve">СПРАВКА №№015/00406/025 от </t>
  </si>
  <si>
    <t>29 января 2025 года</t>
  </si>
  <si>
    <t xml:space="preserve">СПРАВКА №№015/00406/026, 015/00406/027  от 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</si>
  <si>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</si>
  <si>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02202L3040</t>
  </si>
  <si>
    <t>25-53040-00000-00000</t>
  </si>
  <si>
    <t>Итого по КЦ 25-53040-00000-00000</t>
  </si>
  <si>
    <t>Субсидия на реализацию мероприятий государственной программы РК "Совершенствование социальной защиты граждан" в целях организации адресной социальной помощи семьям, имеющим детей</t>
  </si>
  <si>
    <t xml:space="preserve"> Пособия по социальной помощи населению в натуральной форме</t>
  </si>
  <si>
    <t>0320243210</t>
  </si>
  <si>
    <t>03202S3210</t>
  </si>
  <si>
    <t>254343210000316</t>
  </si>
  <si>
    <t>Итого по КЦ 254343210000316</t>
  </si>
  <si>
    <t>30 января 2025 года</t>
  </si>
  <si>
    <t xml:space="preserve">СПРАВКА №№015/00406/029, 015/00406/030  от </t>
  </si>
  <si>
    <t>03 февраля 2025 года</t>
  </si>
  <si>
    <t xml:space="preserve">СПРАВКА №№015/00406/032, 015/00406/033, 015/00406/034, 015/00406/035  от </t>
  </si>
  <si>
    <t>Реализация мероприятий по ежемесячному денежному вознаграждению за класское руководство пед.работникам государственных и муниципальных образовательных организаций, реализующих образовательные программы основного общего образования</t>
  </si>
  <si>
    <t>022Ю653030</t>
  </si>
  <si>
    <t>2553030X298570000000</t>
  </si>
  <si>
    <t>Итого по КЦ 2553030X298570000000</t>
  </si>
  <si>
    <t>Реализация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</si>
  <si>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022Ю651790</t>
  </si>
  <si>
    <t>25-51790-00000-00000</t>
  </si>
  <si>
    <t>Итого по КЦ 23-51790-00000-00000</t>
  </si>
  <si>
    <t>266100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</si>
  <si>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</si>
  <si>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12 февраля 2025 года</t>
  </si>
  <si>
    <t xml:space="preserve">СПРАВКА №№015/00406/044, 015/00406/046, 015/00406/047  от </t>
  </si>
  <si>
    <t>349100</t>
  </si>
  <si>
    <t>Увеличение стоимости прочих материальных запасов однократного применения</t>
  </si>
  <si>
    <t>ИТОГО по КЦ 2550500X298320000000</t>
  </si>
  <si>
    <t>Иные межбюджетные трансферты на обеспечение выплат ежемесячного денежного вознаграждения советникам ждиректоров по воспитанию и взаимодействию с детскими общественными объединениями государственных образховательных организаций, муниципальных общеобразовательных организаций и профессиональных общеобразовательных организаций</t>
  </si>
  <si>
    <t>022Ю650500</t>
  </si>
  <si>
    <t>2550500X298320000000</t>
  </si>
  <si>
    <t>343000</t>
  </si>
  <si>
    <t>Топливо и ГСМ</t>
  </si>
  <si>
    <t>14 февраля 2025 года</t>
  </si>
  <si>
    <t xml:space="preserve">СПРАВКА №№015/00406/051, 015/00406/052, 015/00406/053  от </t>
  </si>
  <si>
    <t xml:space="preserve"> Субсидия местным бюджетам на реализацию мероприятий государственной программы Республики Карелия ""Развитие образования""
</t>
  </si>
  <si>
    <t>0220243202</t>
  </si>
  <si>
    <t>254343200000320</t>
  </si>
  <si>
    <t>02202S3202</t>
  </si>
  <si>
    <t>853</t>
  </si>
  <si>
    <t>296100</t>
  </si>
  <si>
    <t>Иные выплаты текущего характера физическим лицам (Возмещение убытков, вреда и судебных издержек)</t>
  </si>
  <si>
    <t>Итого по КЦ 254343200000320</t>
  </si>
  <si>
    <t>17 февраля 2025 года</t>
  </si>
  <si>
    <t xml:space="preserve">СПРАВКА №№015/00406/054  от </t>
  </si>
  <si>
    <t>18 февраля 2025 года</t>
  </si>
  <si>
    <t xml:space="preserve">СПРАВКА №№015/00406/058  от </t>
  </si>
  <si>
    <t>310200</t>
  </si>
  <si>
    <t>Комплектование библиотечных фондов</t>
  </si>
  <si>
    <t>26 февраля 2025 года</t>
  </si>
  <si>
    <t xml:space="preserve">СПРАВКА №№015/00406/065  от </t>
  </si>
  <si>
    <t>27 февраля 2025 года</t>
  </si>
  <si>
    <t>227300</t>
  </si>
  <si>
    <t>Расходы на оплату услуг по страхованию здоровья</t>
  </si>
  <si>
    <t>02202S3540</t>
  </si>
  <si>
    <t>09</t>
  </si>
  <si>
    <t>254343540000778</t>
  </si>
  <si>
    <t>Субсидия местным бюджетам на организацию отдыха детей в каникулярное время</t>
  </si>
  <si>
    <t>Итого по КЦ 254343540000778</t>
  </si>
  <si>
    <t>И.О. Главы Администрации Прионежского муниципального района</t>
  </si>
  <si>
    <t>Е.А. Кондратьева</t>
  </si>
  <si>
    <t>03 марта 2025 года</t>
  </si>
  <si>
    <t xml:space="preserve">СПРАВКА №№015/00406/068, 015/00406/069, 015/00406/070, 015/00406/071  от </t>
  </si>
  <si>
    <t>10 марта 2025 года</t>
  </si>
  <si>
    <t xml:space="preserve">СПРАВКА №№015/00406/073, 015/00406/074  от </t>
  </si>
  <si>
    <t>14 марта 2025 года</t>
  </si>
  <si>
    <t xml:space="preserve">СПРАВКА №№015/00406/080, 015/00406/081  от </t>
  </si>
  <si>
    <t>19 марта 2025 года</t>
  </si>
  <si>
    <t xml:space="preserve">СПРАВКА №№015/00406/086, 015/00406/087,   015/00406/088 от </t>
  </si>
  <si>
    <t>21 марта 2025</t>
  </si>
  <si>
    <t xml:space="preserve">СПРАВКА №№015/00406/092 от </t>
  </si>
  <si>
    <t xml:space="preserve"> Пособия по социальной помощи населению в денежной форме</t>
  </si>
  <si>
    <t xml:space="preserve"> Субсидия местным бюджетам на реализацию мероприятий государственной программы Республики Карелия ""Развитие образования""</t>
  </si>
  <si>
    <t>Е.С. Шульгина</t>
  </si>
  <si>
    <t>Начальник ПЭО</t>
  </si>
  <si>
    <t>24 марта 2025</t>
  </si>
  <si>
    <t xml:space="preserve">СПРАВКА №№015/00406/093, 015/00406/094 от </t>
  </si>
  <si>
    <t>26 марта 2025</t>
  </si>
  <si>
    <t xml:space="preserve">СПРАВКА №№015/00406/096 от </t>
  </si>
  <si>
    <t>02 апреля 2025</t>
  </si>
  <si>
    <t xml:space="preserve">СПРАВКА №№015/00406/110, 015/00406/111 от </t>
  </si>
  <si>
    <t>03 апреля 2025</t>
  </si>
  <si>
    <t xml:space="preserve">СПРАВКА №№015/00406/524, 015/00406/525 от </t>
  </si>
  <si>
    <t>07 апреля 2025</t>
  </si>
  <si>
    <t xml:space="preserve">СПРАВКА №№015/00406/529, 015/00406/530, 015/00406/531 от </t>
  </si>
  <si>
    <t>08 апреля 2025</t>
  </si>
  <si>
    <t xml:space="preserve">СПРАВКА №№015/00406/533, 015/00406/534, 015/00406/535, 015/00406/536 от </t>
  </si>
  <si>
    <t>293000</t>
  </si>
  <si>
    <t>831</t>
  </si>
  <si>
    <t>297100</t>
  </si>
  <si>
    <t xml:space="preserve"> Штрафы за нарушение законодательства о закупках и нарушение условий контрактов (договоров)</t>
  </si>
  <si>
    <t>Иные выплаты текущего характера организациям (Возмещение убытков, вреда и судбных издержек)</t>
  </si>
  <si>
    <t>14 апреля 2025</t>
  </si>
  <si>
    <t xml:space="preserve">СПРАВКА №№015/00406/546, 015/00406/547, 015/00406/548, 015/00406/549, 015/00406/550, 015/00406/551 от </t>
  </si>
  <si>
    <t>15 апреля 2025</t>
  </si>
  <si>
    <t xml:space="preserve">СПРАВКА №№015/00406/554 от </t>
  </si>
  <si>
    <t>17 апреля 2025</t>
  </si>
  <si>
    <t xml:space="preserve">СПРАВКА №№015/00406/560, 015/00406/561, 015/00406/562 от </t>
  </si>
  <si>
    <t>24 апреля 2025</t>
  </si>
  <si>
    <t xml:space="preserve">СПРАВКА №№015/00406/567 от </t>
  </si>
  <si>
    <t>225200</t>
  </si>
  <si>
    <t>Техническое обслуживание внутренних сетей отопления и горячего водоснабжения</t>
  </si>
  <si>
    <t>225800</t>
  </si>
  <si>
    <t>Текущий ремонт помещений и сетей инженерно-технического обеспечения</t>
  </si>
  <si>
    <t>25 апреля 2025</t>
  </si>
  <si>
    <t>28 апреля 2025</t>
  </si>
  <si>
    <t xml:space="preserve">СПРАВКА №№015/00406/569, 015/00406/570 от </t>
  </si>
  <si>
    <t>29 апреля 2025</t>
  </si>
  <si>
    <t xml:space="preserve">СПРАВКА №№015/00406/574, 015/00406/575 от </t>
  </si>
  <si>
    <t>05 мая 2025</t>
  </si>
  <si>
    <t xml:space="preserve">СПРАВКА №№015/00406/733 от </t>
  </si>
  <si>
    <t>07 мая 2025</t>
  </si>
  <si>
    <t xml:space="preserve">СПРАВКА №№015/00406/739 от </t>
  </si>
  <si>
    <t>16 мая 2025</t>
  </si>
  <si>
    <t xml:space="preserve">СПРАВКА №№015/00406/796, 015/00406/797, 015/00406/798 от </t>
  </si>
  <si>
    <t>19 мая 2025</t>
  </si>
  <si>
    <t xml:space="preserve">СПРАВКА №№015/00406/800, 015/00406/801, 015/00406/802, 015/00406/803 от </t>
  </si>
  <si>
    <t>23 мая 2025</t>
  </si>
  <si>
    <t xml:space="preserve">СПРАВКА №№015/00406/810, 015/00406/811, 015/00406/812 от </t>
  </si>
  <si>
    <t>27 мая 2025</t>
  </si>
  <si>
    <t xml:space="preserve">СПРАВКА №№015/00406/814, 015/00406/815 от </t>
  </si>
  <si>
    <t>28 мая 2025</t>
  </si>
  <si>
    <t xml:space="preserve">СПРАВКА №№015/00406/816 от </t>
  </si>
  <si>
    <t>341000</t>
  </si>
  <si>
    <t>Увеличение стоимости лекарственных препаратов и материалов, применяемых в медицинских целях</t>
  </si>
  <si>
    <t>30 мая 2025</t>
  </si>
  <si>
    <t xml:space="preserve">СПРАВКА №№015/00406/820, 015/00406/821 от </t>
  </si>
  <si>
    <t>03 июня 2025</t>
  </si>
  <si>
    <t xml:space="preserve">СПРАВКА №№015/00406/823, 015/00406/824 от </t>
  </si>
  <si>
    <t>04 июня 2025</t>
  </si>
  <si>
    <t xml:space="preserve">СПРАВКА №№015/00406/829, 015/00406/830, 015/00406/834 от </t>
  </si>
  <si>
    <t>0920070260</t>
  </si>
  <si>
    <t>09 июня 2025</t>
  </si>
  <si>
    <t xml:space="preserve">СПРАВКА №№015/00406/842, 015/00406/843 от </t>
  </si>
  <si>
    <t>Зам. руководителя МУ "ЦБ № 1"</t>
  </si>
  <si>
    <t>Т.И. Мотузко</t>
  </si>
  <si>
    <t>11 июня 2025</t>
  </si>
  <si>
    <t xml:space="preserve">СПРАВКА №№015/00406/838, 015/00406/839, 015/00406/840 от </t>
  </si>
  <si>
    <t>292000</t>
  </si>
  <si>
    <t>Штрафы за нарушение законодательства о налогах и сборах, законодательства о страховых взносах</t>
  </si>
  <si>
    <t>16 июня 2025</t>
  </si>
  <si>
    <t xml:space="preserve">СПРАВКА №№015/00406/849 от </t>
  </si>
  <si>
    <t>26 июня 2025</t>
  </si>
  <si>
    <t xml:space="preserve">СПРАВКА №№015/00406/859, 015/00406/860 от </t>
  </si>
  <si>
    <t>01 июля 2025</t>
  </si>
  <si>
    <t>02 июля 2025</t>
  </si>
  <si>
    <t xml:space="preserve">СПРАВКА №№ОН-0000000/541,  ОН-0000000/542,  ОН-0000000/562 от </t>
  </si>
  <si>
    <t xml:space="preserve">СПРАВКА №№ОН-0000000536 от </t>
  </si>
  <si>
    <t>09 июля 2025</t>
  </si>
  <si>
    <t xml:space="preserve">СПРАВКА №№ОН-0000000655,  ОН-0000000670, ОН-0000000673,  ОН-0000000674, ОН-0000000677, ОН-0000000678 от </t>
  </si>
  <si>
    <t>10 июля 2025</t>
  </si>
  <si>
    <t xml:space="preserve">СПРАВКА №№ОН-0000000684,  ОН-0000000716, ОН-0000000717,  ОН-0000000712, ОН-0000000713 от </t>
  </si>
  <si>
    <t>17 июля 2025</t>
  </si>
  <si>
    <t xml:space="preserve">СПРАВКА №№ОН-0000000766 от </t>
  </si>
  <si>
    <t>23 июля 2025</t>
  </si>
  <si>
    <t xml:space="preserve">СПРАВКА №№ОН-0000000796,  ОН-0000000797 от </t>
  </si>
  <si>
    <t>Зам. Главного бухгалтера МУ "ЦБ № 1"</t>
  </si>
  <si>
    <t>Т.В. Маслякова</t>
  </si>
  <si>
    <t>24 июля 2025</t>
  </si>
  <si>
    <t xml:space="preserve">СПРАВКА №№ОН-0000000824,  ОН-0000000825 от </t>
  </si>
  <si>
    <t>25 июля 2025</t>
  </si>
  <si>
    <t xml:space="preserve">СПРАВКА №№ОН-0000000830 от </t>
  </si>
  <si>
    <t>06 августа 2025</t>
  </si>
  <si>
    <t xml:space="preserve">СПРАВКА №№ОН-0000000930,  ОН-0000000931 от </t>
  </si>
  <si>
    <t>05 августа 2025</t>
  </si>
  <si>
    <t xml:space="preserve">СПРАВКА №№ОН-0000000911 от </t>
  </si>
  <si>
    <t>19 августа 2025</t>
  </si>
  <si>
    <t xml:space="preserve">СПРАВКА №№ОН-0000001019 от </t>
  </si>
  <si>
    <t>Е.Л. Герасимова</t>
  </si>
  <si>
    <t>04 сентября 2025</t>
  </si>
  <si>
    <t xml:space="preserve">СПРАВКА №№ОН-0000001178, 0Н-0000001179 от </t>
  </si>
  <si>
    <t>05 сентября 2025</t>
  </si>
  <si>
    <t xml:space="preserve">СПРАВКА №№ОН-0000001201, 0Н-0000001202 от </t>
  </si>
  <si>
    <t>Главный экономсит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</si>
  <si>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</si>
  <si>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 сентября 2025</t>
  </si>
  <si>
    <t xml:space="preserve">СПРАВКА №№ОН-0000001066, ОН-0000001067, ОН-0000001068, ОН-0000001077, 0Н-0000001209, 0Н-0000001210, 0Н-0000001252, 0Н-0000001253 от </t>
  </si>
  <si>
    <t>11 сентября 2025</t>
  </si>
  <si>
    <t xml:space="preserve">СПРАВКА №№ОН-0000001274, ОН-0000001275 от </t>
  </si>
  <si>
    <t>15 сентября 2025</t>
  </si>
  <si>
    <t xml:space="preserve">СПРАВКА №№ОН-0000001295 от </t>
  </si>
  <si>
    <t xml:space="preserve">СПРАВКА №№ОН-0000001373 от </t>
  </si>
  <si>
    <t>22 сентября 2025</t>
  </si>
  <si>
    <t>24 сентября 2025</t>
  </si>
  <si>
    <t xml:space="preserve">СПРАВКА №№ОН-0000001417 от </t>
  </si>
  <si>
    <t>26 сентября 2025</t>
  </si>
  <si>
    <t xml:space="preserve">СПРАВКА №№ОН-0000001460,  ОН-0000001461 от </t>
  </si>
  <si>
    <t>30 сентября 2025</t>
  </si>
  <si>
    <t xml:space="preserve">СПРАВКА №№ОН-0000001508 от </t>
  </si>
  <si>
    <t>02 октября 2025</t>
  </si>
  <si>
    <t xml:space="preserve">СПРАВКА №№ОН-0000001578,  ОН-0000001579, ОН-0000001582, ОН-0000001583 от </t>
  </si>
  <si>
    <t>06 октября 2025</t>
  </si>
  <si>
    <t xml:space="preserve">СПРАВКА №№ОН-0000001608 от </t>
  </si>
  <si>
    <t>09 октября 2025</t>
  </si>
  <si>
    <t xml:space="preserve">СПРАВКА №№ОН-0000001664,  ОН-0000001665 от </t>
  </si>
  <si>
    <t>17 октября 2025</t>
  </si>
  <si>
    <t xml:space="preserve">СПРАВКА №№ОН-0000001782,  ОН-0000001783 от </t>
  </si>
  <si>
    <t>21 октября 2025</t>
  </si>
  <si>
    <t xml:space="preserve">СПРАВКА №№ОН-0000001829,  ОН-0000001830 от </t>
  </si>
  <si>
    <t>23 октября 2025</t>
  </si>
  <si>
    <t xml:space="preserve">СПРАВКА №№ОН-0000001844,  ОН-0000001857 от </t>
  </si>
  <si>
    <t>Гл. экономист</t>
  </si>
  <si>
    <t>29 октября 2025</t>
  </si>
  <si>
    <t xml:space="preserve">СПРАВКА №№ОН-0000001793, ОН-0000001796,  ОН-0000001797, ОН-0000001800, ОН-0000001852, ОН-0000001912 от </t>
  </si>
  <si>
    <t>30 октября 2025</t>
  </si>
  <si>
    <t xml:space="preserve">СПРАВКА №№ОН-0000001923, ОН-0000001924 от </t>
  </si>
  <si>
    <t>31 октября 2025</t>
  </si>
  <si>
    <t xml:space="preserve">СПРАВКА №№ОН-0000001942, ОН-0000001943 от </t>
  </si>
  <si>
    <t>05 ноября 2025</t>
  </si>
  <si>
    <t xml:space="preserve">СПРАВКА №№ОН-0000001996 от </t>
  </si>
  <si>
    <t>06 ноября 2025</t>
  </si>
  <si>
    <t xml:space="preserve">СПРАВКА №№ОН-0000002004, ОН-0000002005, ОН-0000002006, ОН-0000002007, ОН-0000002012, ОН-0000002013 от </t>
  </si>
  <si>
    <t xml:space="preserve"> Увеличение стоимости прочих материальных запасов однократного применения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</si>
  <si>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</si>
  <si>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</t>
  </si>
  <si>
    <t>10 ноября 2025</t>
  </si>
  <si>
    <t xml:space="preserve">СПРАВКА №№ОН-0000002044, ОН-0000002045 от </t>
  </si>
  <si>
    <t>12 ноября 2025</t>
  </si>
  <si>
    <t xml:space="preserve">СПРАВКА №№ОН-0000002126, ОН-0000002127 от </t>
  </si>
  <si>
    <t>17 ноября 2025</t>
  </si>
  <si>
    <t xml:space="preserve">СПРАВКА №№ОН-0000002167, ОН-0000002168, ОН-0000002196, ОН-0000002197 от </t>
  </si>
  <si>
    <t>18 ноября 2025</t>
  </si>
  <si>
    <t xml:space="preserve">СПРАВКА №№ОН-00000022224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</si>
</sst>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/>
    <xf numFmtId="49" fontId="2" fillId="0" borderId="0" xfId="0" applyNumberFormat="1" applyFont="1"/>
    <xf numFmtId="0" fontId="2" fillId="0" borderId="0" xfId="0" applyFont="1" applyAlignment="1">
      <alignment horizontal="left"/>
    </xf>
    <xf numFmtId="14" fontId="1" fillId="0" borderId="0" xfId="0" applyNumberFormat="1" applyFont="1"/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/>
    <xf numFmtId="49" fontId="1" fillId="0" borderId="4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4" fontId="1" fillId="0" borderId="13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/>
    </xf>
    <xf numFmtId="4" fontId="1" fillId="0" borderId="22" xfId="0" applyNumberFormat="1" applyFont="1" applyBorder="1" applyAlignment="1">
      <alignment horizontal="right"/>
    </xf>
    <xf numFmtId="0" fontId="1" fillId="0" borderId="12" xfId="0" applyFont="1" applyBorder="1"/>
    <xf numFmtId="0" fontId="1" fillId="0" borderId="22" xfId="0" applyFont="1" applyBorder="1"/>
    <xf numFmtId="0" fontId="1" fillId="3" borderId="11" xfId="1" applyFont="1" applyFill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49" fontId="1" fillId="0" borderId="12" xfId="2" applyNumberFormat="1" applyFont="1" applyBorder="1" applyAlignment="1">
      <alignment horizontal="center" vertical="center"/>
    </xf>
    <xf numFmtId="49" fontId="1" fillId="0" borderId="12" xfId="2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4" fontId="1" fillId="0" borderId="30" xfId="0" applyNumberFormat="1" applyFont="1" applyBorder="1" applyAlignment="1">
      <alignment horizontal="right"/>
    </xf>
    <xf numFmtId="4" fontId="1" fillId="0" borderId="31" xfId="0" applyNumberFormat="1" applyFont="1" applyBorder="1" applyAlignment="1">
      <alignment horizontal="right"/>
    </xf>
    <xf numFmtId="4" fontId="5" fillId="4" borderId="27" xfId="0" applyNumberFormat="1" applyFont="1" applyFill="1" applyBorder="1" applyAlignment="1">
      <alignment horizontal="right"/>
    </xf>
    <xf numFmtId="4" fontId="5" fillId="4" borderId="28" xfId="0" applyNumberFormat="1" applyFont="1" applyFill="1" applyBorder="1" applyAlignment="1">
      <alignment horizontal="right"/>
    </xf>
    <xf numFmtId="0" fontId="1" fillId="3" borderId="21" xfId="1" applyFont="1" applyFill="1" applyBorder="1" applyAlignment="1">
      <alignment horizontal="center" vertical="center" wrapText="1"/>
    </xf>
    <xf numFmtId="49" fontId="1" fillId="3" borderId="13" xfId="1" applyNumberFormat="1" applyFont="1" applyFill="1" applyBorder="1" applyAlignment="1">
      <alignment horizontal="center" vertical="center" wrapText="1"/>
    </xf>
    <xf numFmtId="49" fontId="1" fillId="3" borderId="12" xfId="1" applyNumberFormat="1" applyFont="1" applyFill="1" applyBorder="1" applyAlignment="1">
      <alignment horizontal="center" vertical="center"/>
    </xf>
    <xf numFmtId="49" fontId="1" fillId="3" borderId="12" xfId="1" applyNumberFormat="1" applyFont="1" applyFill="1" applyBorder="1" applyAlignment="1">
      <alignment horizontal="center" vertical="center" wrapText="1"/>
    </xf>
    <xf numFmtId="4" fontId="5" fillId="2" borderId="12" xfId="1" applyNumberFormat="1" applyFont="1" applyFill="1" applyBorder="1" applyAlignment="1">
      <alignment vertical="center" wrapText="1"/>
    </xf>
    <xf numFmtId="4" fontId="5" fillId="2" borderId="22" xfId="1" applyNumberFormat="1" applyFont="1" applyFill="1" applyBorder="1" applyAlignment="1">
      <alignment vertical="center" wrapText="1"/>
    </xf>
    <xf numFmtId="49" fontId="1" fillId="3" borderId="24" xfId="1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/>
    <xf numFmtId="4" fontId="5" fillId="4" borderId="39" xfId="0" applyNumberFormat="1" applyFont="1" applyFill="1" applyBorder="1"/>
    <xf numFmtId="4" fontId="5" fillId="5" borderId="16" xfId="0" applyNumberFormat="1" applyFont="1" applyFill="1" applyBorder="1"/>
    <xf numFmtId="4" fontId="5" fillId="5" borderId="17" xfId="0" applyNumberFormat="1" applyFont="1" applyFill="1" applyBorder="1"/>
    <xf numFmtId="49" fontId="8" fillId="3" borderId="13" xfId="1" applyNumberFormat="1" applyFont="1" applyFill="1" applyBorder="1" applyAlignment="1">
      <alignment horizontal="center" vertical="center" wrapText="1"/>
    </xf>
    <xf numFmtId="0" fontId="1" fillId="3" borderId="23" xfId="1" applyFont="1" applyFill="1" applyBorder="1" applyAlignment="1">
      <alignment horizontal="center" vertical="center" wrapText="1"/>
    </xf>
    <xf numFmtId="4" fontId="5" fillId="5" borderId="27" xfId="0" applyNumberFormat="1" applyFont="1" applyFill="1" applyBorder="1"/>
    <xf numFmtId="4" fontId="5" fillId="5" borderId="28" xfId="0" applyNumberFormat="1" applyFont="1" applyFill="1" applyBorder="1"/>
    <xf numFmtId="4" fontId="9" fillId="5" borderId="27" xfId="0" applyNumberFormat="1" applyFont="1" applyFill="1" applyBorder="1"/>
    <xf numFmtId="4" fontId="9" fillId="5" borderId="28" xfId="0" applyNumberFormat="1" applyFont="1" applyFill="1" applyBorder="1"/>
    <xf numFmtId="0" fontId="2" fillId="0" borderId="5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/>
    <xf numFmtId="4" fontId="5" fillId="5" borderId="36" xfId="0" applyNumberFormat="1" applyFont="1" applyFill="1" applyBorder="1" applyAlignment="1">
      <alignment horizontal="right"/>
    </xf>
    <xf numFmtId="4" fontId="5" fillId="5" borderId="42" xfId="0" applyNumberFormat="1" applyFont="1" applyFill="1" applyBorder="1" applyAlignment="1">
      <alignment horizontal="right"/>
    </xf>
    <xf numFmtId="4" fontId="5" fillId="5" borderId="43" xfId="0" applyNumberFormat="1" applyFont="1" applyFill="1" applyBorder="1" applyAlignment="1">
      <alignment horizontal="right"/>
    </xf>
    <xf numFmtId="0" fontId="1" fillId="0" borderId="1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3" borderId="12" xfId="1" applyFont="1" applyFill="1" applyBorder="1" applyAlignment="1">
      <alignment horizontal="center" vertical="center" wrapText="1"/>
    </xf>
    <xf numFmtId="4" fontId="5" fillId="4" borderId="12" xfId="0" applyNumberFormat="1" applyFont="1" applyFill="1" applyBorder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/>
    <xf numFmtId="14" fontId="6" fillId="0" borderId="12" xfId="0" applyNumberFormat="1" applyFont="1" applyBorder="1" applyAlignment="1">
      <alignment horizontal="center" vertical="center" wrapText="1"/>
    </xf>
    <xf numFmtId="0" fontId="0" fillId="0" borderId="12" xfId="0" applyBorder="1"/>
    <xf numFmtId="4" fontId="5" fillId="5" borderId="12" xfId="0" applyNumberFormat="1" applyFont="1" applyFill="1" applyBorder="1" applyAlignment="1">
      <alignment horizontal="right"/>
    </xf>
    <xf numFmtId="49" fontId="1" fillId="0" borderId="12" xfId="0" applyNumberFormat="1" applyFont="1" applyBorder="1" applyAlignment="1">
      <alignment horizontal="center"/>
    </xf>
    <xf numFmtId="4" fontId="5" fillId="4" borderId="12" xfId="0" applyNumberFormat="1" applyFont="1" applyFill="1" applyBorder="1" applyAlignment="1">
      <alignment horizontal="right"/>
    </xf>
    <xf numFmtId="4" fontId="5" fillId="5" borderId="12" xfId="0" applyNumberFormat="1" applyFont="1" applyFill="1" applyBorder="1"/>
    <xf numFmtId="49" fontId="8" fillId="3" borderId="12" xfId="1" applyNumberFormat="1" applyFont="1" applyFill="1" applyBorder="1" applyAlignment="1">
      <alignment horizontal="center" vertical="center" wrapText="1"/>
    </xf>
    <xf numFmtId="4" fontId="9" fillId="5" borderId="12" xfId="0" applyNumberFormat="1" applyFont="1" applyFill="1" applyBorder="1"/>
    <xf numFmtId="49" fontId="2" fillId="0" borderId="12" xfId="2" applyNumberFormat="1" applyFont="1" applyFill="1" applyBorder="1" applyAlignment="1">
      <alignment horizontal="center" vertical="center" wrapText="1"/>
    </xf>
    <xf numFmtId="49" fontId="2" fillId="10" borderId="12" xfId="2" applyNumberFormat="1" applyFont="1" applyFill="1" applyBorder="1" applyAlignment="1">
      <alignment horizontal="center" vertical="center" wrapText="1"/>
    </xf>
    <xf numFmtId="49" fontId="2" fillId="11" borderId="12" xfId="2" applyNumberFormat="1" applyFont="1" applyFill="1" applyBorder="1" applyAlignment="1">
      <alignment horizontal="center" vertical="center" wrapText="1"/>
    </xf>
    <xf numFmtId="49" fontId="2" fillId="11" borderId="12" xfId="2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4" fontId="5" fillId="5" borderId="24" xfId="0" applyNumberFormat="1" applyFont="1" applyFill="1" applyBorder="1"/>
    <xf numFmtId="0" fontId="0" fillId="0" borderId="24" xfId="0" applyBorder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2" fillId="0" borderId="24" xfId="0" applyNumberFormat="1" applyFont="1" applyBorder="1" applyAlignment="1">
      <alignment horizontal="center" vertical="center" wrapText="1"/>
    </xf>
    <xf numFmtId="49" fontId="2" fillId="12" borderId="24" xfId="0" applyNumberFormat="1" applyFont="1" applyFill="1" applyBorder="1" applyAlignment="1">
      <alignment horizontal="center" vertical="center" wrapText="1"/>
    </xf>
    <xf numFmtId="49" fontId="2" fillId="12" borderId="24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center" vertical="center" wrapText="1"/>
    </xf>
    <xf numFmtId="49" fontId="2" fillId="12" borderId="1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0" fillId="0" borderId="12" xfId="0" applyFont="1" applyBorder="1"/>
    <xf numFmtId="4" fontId="10" fillId="0" borderId="12" xfId="0" applyNumberFormat="1" applyFont="1" applyBorder="1"/>
    <xf numFmtId="4" fontId="11" fillId="4" borderId="12" xfId="0" applyNumberFormat="1" applyFont="1" applyFill="1" applyBorder="1"/>
    <xf numFmtId="49" fontId="1" fillId="0" borderId="21" xfId="0" applyNumberFormat="1" applyFont="1" applyBorder="1" applyAlignment="1">
      <alignment horizontal="center" vertical="center" wrapText="1"/>
    </xf>
    <xf numFmtId="4" fontId="1" fillId="12" borderId="48" xfId="0" applyNumberFormat="1" applyFont="1" applyFill="1" applyBorder="1" applyAlignment="1">
      <alignment horizontal="right"/>
    </xf>
    <xf numFmtId="4" fontId="1" fillId="12" borderId="13" xfId="0" applyNumberFormat="1" applyFont="1" applyFill="1" applyBorder="1" applyAlignment="1">
      <alignment horizontal="right"/>
    </xf>
    <xf numFmtId="0" fontId="1" fillId="0" borderId="49" xfId="0" applyFont="1" applyBorder="1"/>
    <xf numFmtId="4" fontId="1" fillId="12" borderId="50" xfId="0" applyNumberFormat="1" applyFont="1" applyFill="1" applyBorder="1" applyAlignment="1">
      <alignment horizontal="right"/>
    </xf>
    <xf numFmtId="4" fontId="1" fillId="12" borderId="12" xfId="0" applyNumberFormat="1" applyFont="1" applyFill="1" applyBorder="1" applyAlignment="1">
      <alignment horizontal="right"/>
    </xf>
    <xf numFmtId="0" fontId="1" fillId="0" borderId="46" xfId="0" applyFont="1" applyBorder="1"/>
    <xf numFmtId="4" fontId="5" fillId="5" borderId="27" xfId="0" applyNumberFormat="1" applyFont="1" applyFill="1" applyBorder="1" applyAlignment="1">
      <alignment horizontal="right"/>
    </xf>
    <xf numFmtId="4" fontId="5" fillId="5" borderId="51" xfId="0" applyNumberFormat="1" applyFont="1" applyFill="1" applyBorder="1" applyAlignment="1">
      <alignment horizontal="right"/>
    </xf>
    <xf numFmtId="4" fontId="5" fillId="5" borderId="18" xfId="0" applyNumberFormat="1" applyFont="1" applyFill="1" applyBorder="1" applyAlignment="1">
      <alignment horizontal="right"/>
    </xf>
    <xf numFmtId="4" fontId="5" fillId="5" borderId="28" xfId="0" applyNumberFormat="1" applyFont="1" applyFill="1" applyBorder="1" applyAlignment="1">
      <alignment horizontal="right"/>
    </xf>
    <xf numFmtId="49" fontId="1" fillId="3" borderId="24" xfId="0" applyNumberFormat="1" applyFont="1" applyFill="1" applyBorder="1" applyAlignment="1">
      <alignment horizontal="center"/>
    </xf>
    <xf numFmtId="4" fontId="1" fillId="12" borderId="24" xfId="0" applyNumberFormat="1" applyFont="1" applyFill="1" applyBorder="1" applyAlignment="1">
      <alignment horizontal="right"/>
    </xf>
    <xf numFmtId="0" fontId="10" fillId="0" borderId="24" xfId="0" applyFont="1" applyBorder="1"/>
    <xf numFmtId="4" fontId="10" fillId="0" borderId="24" xfId="0" applyNumberFormat="1" applyFont="1" applyBorder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2" fillId="12" borderId="6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right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0" borderId="12" xfId="0" applyFont="1" applyBorder="1"/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2" fillId="0" borderId="12" xfId="2" applyNumberFormat="1" applyFont="1" applyBorder="1" applyAlignment="1">
      <alignment horizontal="center" vertical="center"/>
    </xf>
    <xf numFmtId="49" fontId="2" fillId="0" borderId="12" xfId="2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3" fillId="0" borderId="12" xfId="0" applyFont="1" applyBorder="1"/>
    <xf numFmtId="49" fontId="2" fillId="3" borderId="12" xfId="1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/>
    </xf>
    <xf numFmtId="49" fontId="2" fillId="3" borderId="13" xfId="1" applyNumberFormat="1" applyFont="1" applyFill="1" applyBorder="1" applyAlignment="1">
      <alignment horizontal="center" vertical="center" wrapText="1"/>
    </xf>
    <xf numFmtId="4" fontId="2" fillId="12" borderId="48" xfId="0" applyNumberFormat="1" applyFont="1" applyFill="1" applyBorder="1" applyAlignment="1">
      <alignment horizontal="right"/>
    </xf>
    <xf numFmtId="4" fontId="2" fillId="12" borderId="13" xfId="0" applyNumberFormat="1" applyFont="1" applyFill="1" applyBorder="1" applyAlignment="1">
      <alignment horizontal="right"/>
    </xf>
    <xf numFmtId="0" fontId="2" fillId="0" borderId="49" xfId="0" applyFont="1" applyBorder="1"/>
    <xf numFmtId="49" fontId="2" fillId="3" borderId="24" xfId="1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/>
    </xf>
    <xf numFmtId="4" fontId="2" fillId="12" borderId="50" xfId="0" applyNumberFormat="1" applyFont="1" applyFill="1" applyBorder="1" applyAlignment="1">
      <alignment horizontal="right"/>
    </xf>
    <xf numFmtId="4" fontId="2" fillId="12" borderId="24" xfId="0" applyNumberFormat="1" applyFont="1" applyFill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0" fontId="2" fillId="0" borderId="46" xfId="0" applyFont="1" applyBorder="1"/>
    <xf numFmtId="4" fontId="2" fillId="0" borderId="24" xfId="0" applyNumberFormat="1" applyFont="1" applyBorder="1" applyAlignment="1">
      <alignment horizontal="right"/>
    </xf>
    <xf numFmtId="4" fontId="2" fillId="12" borderId="12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1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0" xfId="0" applyNumberFormat="1" applyFont="1"/>
    <xf numFmtId="0" fontId="4" fillId="0" borderId="0" xfId="0" applyFont="1" applyAlignment="1">
      <alignment horizontal="right"/>
    </xf>
    <xf numFmtId="14" fontId="4" fillId="0" borderId="0" xfId="0" applyNumberFormat="1" applyFont="1" applyAlignment="1"/>
    <xf numFmtId="4" fontId="4" fillId="5" borderId="12" xfId="0" applyNumberFormat="1" applyFont="1" applyFill="1" applyBorder="1"/>
    <xf numFmtId="4" fontId="4" fillId="5" borderId="12" xfId="0" applyNumberFormat="1" applyFont="1" applyFill="1" applyBorder="1" applyAlignment="1">
      <alignment horizontal="right"/>
    </xf>
    <xf numFmtId="4" fontId="4" fillId="4" borderId="12" xfId="0" applyNumberFormat="1" applyFont="1" applyFill="1" applyBorder="1" applyAlignment="1">
      <alignment horizontal="right"/>
    </xf>
    <xf numFmtId="4" fontId="4" fillId="4" borderId="12" xfId="0" applyNumberFormat="1" applyFont="1" applyFill="1" applyBorder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1" fillId="0" borderId="44" xfId="0" applyNumberFormat="1" applyFont="1" applyBorder="1" applyAlignment="1">
      <alignment horizontal="center" vertical="center" wrapText="1"/>
    </xf>
    <xf numFmtId="0" fontId="1" fillId="3" borderId="45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2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/>
    <xf numFmtId="0" fontId="1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right" vertical="center"/>
    </xf>
    <xf numFmtId="0" fontId="9" fillId="7" borderId="19" xfId="0" applyFont="1" applyFill="1" applyBorder="1" applyAlignment="1">
      <alignment horizontal="right" vertical="center"/>
    </xf>
    <xf numFmtId="0" fontId="9" fillId="7" borderId="40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42" xfId="0" applyFont="1" applyFill="1" applyBorder="1" applyAlignment="1">
      <alignment horizontal="left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2" borderId="19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 wrapText="1"/>
    </xf>
    <xf numFmtId="0" fontId="5" fillId="2" borderId="36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left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6" borderId="12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right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49" fontId="5" fillId="2" borderId="12" xfId="0" applyNumberFormat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4" fillId="8" borderId="12" xfId="2" applyFont="1" applyFill="1" applyBorder="1" applyAlignment="1">
      <alignment horizontal="center" vertical="top" wrapText="1"/>
    </xf>
    <xf numFmtId="49" fontId="4" fillId="4" borderId="44" xfId="0" applyNumberFormat="1" applyFont="1" applyFill="1" applyBorder="1" applyAlignment="1">
      <alignment horizontal="left" vertical="center" wrapText="1"/>
    </xf>
    <xf numFmtId="49" fontId="4" fillId="4" borderId="6" xfId="0" applyNumberFormat="1" applyFont="1" applyFill="1" applyBorder="1" applyAlignment="1">
      <alignment horizontal="left" vertical="center" wrapText="1"/>
    </xf>
    <xf numFmtId="49" fontId="4" fillId="4" borderId="45" xfId="0" applyNumberFormat="1" applyFont="1" applyFill="1" applyBorder="1" applyAlignment="1">
      <alignment horizontal="left" vertical="center" wrapText="1"/>
    </xf>
    <xf numFmtId="0" fontId="4" fillId="9" borderId="46" xfId="2" applyFont="1" applyFill="1" applyBorder="1" applyAlignment="1">
      <alignment horizontal="center" vertical="top" wrapText="1"/>
    </xf>
    <xf numFmtId="0" fontId="4" fillId="9" borderId="7" xfId="2" applyFont="1" applyFill="1" applyBorder="1" applyAlignment="1">
      <alignment horizontal="center" vertical="top" wrapText="1"/>
    </xf>
    <xf numFmtId="0" fontId="4" fillId="9" borderId="47" xfId="2" applyFont="1" applyFill="1" applyBorder="1" applyAlignment="1">
      <alignment horizontal="center" vertical="top" wrapText="1"/>
    </xf>
    <xf numFmtId="0" fontId="4" fillId="8" borderId="13" xfId="2" applyFont="1" applyFill="1" applyBorder="1" applyAlignment="1">
      <alignment horizontal="center" vertical="top" wrapText="1"/>
    </xf>
    <xf numFmtId="0" fontId="5" fillId="5" borderId="12" xfId="1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49" fontId="4" fillId="4" borderId="44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45" xfId="0" applyNumberFormat="1" applyFont="1" applyFill="1" applyBorder="1" applyAlignment="1">
      <alignment horizontal="center" vertical="center" wrapText="1"/>
    </xf>
    <xf numFmtId="49" fontId="4" fillId="7" borderId="44" xfId="0" applyNumberFormat="1" applyFont="1" applyFill="1" applyBorder="1" applyAlignment="1">
      <alignment horizontal="center" vertical="center" wrapText="1"/>
    </xf>
    <xf numFmtId="49" fontId="4" fillId="7" borderId="6" xfId="0" applyNumberFormat="1" applyFont="1" applyFill="1" applyBorder="1" applyAlignment="1">
      <alignment horizontal="center" vertical="center" wrapText="1"/>
    </xf>
    <xf numFmtId="49" fontId="4" fillId="7" borderId="45" xfId="0" applyNumberFormat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wrapText="1"/>
    </xf>
    <xf numFmtId="0" fontId="5" fillId="2" borderId="45" xfId="1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49" fontId="4" fillId="13" borderId="12" xfId="0" applyNumberFormat="1" applyFont="1" applyFill="1" applyBorder="1" applyAlignment="1">
      <alignment horizontal="left" vertical="center" wrapText="1"/>
    </xf>
    <xf numFmtId="49" fontId="5" fillId="4" borderId="18" xfId="0" applyNumberFormat="1" applyFont="1" applyFill="1" applyBorder="1" applyAlignment="1">
      <alignment horizontal="center" vertical="top"/>
    </xf>
    <xf numFmtId="49" fontId="5" fillId="4" borderId="19" xfId="0" applyNumberFormat="1" applyFont="1" applyFill="1" applyBorder="1" applyAlignment="1">
      <alignment horizontal="center" vertical="top"/>
    </xf>
    <xf numFmtId="49" fontId="5" fillId="4" borderId="20" xfId="0" applyNumberFormat="1" applyFont="1" applyFill="1" applyBorder="1" applyAlignment="1">
      <alignment horizontal="center" vertical="top"/>
    </xf>
    <xf numFmtId="49" fontId="5" fillId="5" borderId="18" xfId="0" applyNumberFormat="1" applyFont="1" applyFill="1" applyBorder="1" applyAlignment="1">
      <alignment horizontal="left" vertical="center" wrapText="1"/>
    </xf>
    <xf numFmtId="49" fontId="5" fillId="5" borderId="19" xfId="0" applyNumberFormat="1" applyFont="1" applyFill="1" applyBorder="1" applyAlignment="1">
      <alignment horizontal="left" vertical="center" wrapText="1"/>
    </xf>
    <xf numFmtId="49" fontId="5" fillId="5" borderId="40" xfId="0" applyNumberFormat="1" applyFont="1" applyFill="1" applyBorder="1" applyAlignment="1">
      <alignment horizontal="left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52" xfId="1" applyFont="1" applyFill="1" applyBorder="1" applyAlignment="1">
      <alignment horizontal="center" vertical="center" wrapText="1"/>
    </xf>
    <xf numFmtId="49" fontId="4" fillId="4" borderId="44" xfId="0" applyNumberFormat="1" applyFont="1" applyFill="1" applyBorder="1" applyAlignment="1">
      <alignment horizontal="center" wrapText="1"/>
    </xf>
    <xf numFmtId="49" fontId="4" fillId="4" borderId="6" xfId="0" applyNumberFormat="1" applyFont="1" applyFill="1" applyBorder="1" applyAlignment="1">
      <alignment horizontal="center" wrapText="1"/>
    </xf>
    <xf numFmtId="49" fontId="4" fillId="4" borderId="45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2" borderId="12" xfId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top"/>
    </xf>
    <xf numFmtId="49" fontId="4" fillId="4" borderId="19" xfId="0" applyNumberFormat="1" applyFont="1" applyFill="1" applyBorder="1" applyAlignment="1">
      <alignment horizontal="center" vertical="top"/>
    </xf>
    <xf numFmtId="49" fontId="4" fillId="4" borderId="20" xfId="0" applyNumberFormat="1" applyFont="1" applyFill="1" applyBorder="1" applyAlignment="1">
      <alignment horizontal="center" vertical="top"/>
    </xf>
    <xf numFmtId="0" fontId="4" fillId="2" borderId="49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2" xfId="1" applyFont="1" applyFill="1" applyBorder="1" applyAlignment="1">
      <alignment horizontal="center" vertical="center" wrapText="1"/>
    </xf>
    <xf numFmtId="0" fontId="4" fillId="2" borderId="4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45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"/>
  <sheetViews>
    <sheetView topLeftCell="A80" workbookViewId="0">
      <selection activeCell="H42" sqref="H42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3.6640625" customWidth="1"/>
    <col min="8" max="8" width="17.6640625" customWidth="1"/>
    <col min="9" max="9" width="17.109375" customWidth="1"/>
    <col min="10" max="10" width="17" customWidth="1"/>
  </cols>
  <sheetData>
    <row r="1" spans="1:10" x14ac:dyDescent="0.3">
      <c r="A1" s="1"/>
      <c r="B1" s="1"/>
      <c r="C1" s="1"/>
      <c r="D1" s="1"/>
      <c r="E1" s="1"/>
      <c r="F1" s="2"/>
      <c r="G1" s="2"/>
      <c r="H1" s="2"/>
      <c r="I1" s="2"/>
      <c r="J1" s="3" t="s">
        <v>0</v>
      </c>
    </row>
    <row r="2" spans="1:10" x14ac:dyDescent="0.3">
      <c r="A2" s="1"/>
      <c r="B2" s="1"/>
      <c r="C2" s="1"/>
      <c r="D2" s="1"/>
      <c r="E2" s="1"/>
      <c r="F2" s="3"/>
      <c r="G2" s="3"/>
      <c r="H2" s="3"/>
      <c r="I2" s="3"/>
      <c r="J2" s="3" t="s">
        <v>1</v>
      </c>
    </row>
    <row r="3" spans="1:10" x14ac:dyDescent="0.3">
      <c r="A3" s="1"/>
      <c r="B3" s="1"/>
      <c r="C3" s="1"/>
      <c r="D3" s="1"/>
      <c r="E3" s="1"/>
      <c r="F3" s="3"/>
      <c r="G3" s="3"/>
      <c r="H3" s="3"/>
      <c r="I3" s="3"/>
      <c r="J3" s="3" t="s">
        <v>2</v>
      </c>
    </row>
    <row r="4" spans="1:10" x14ac:dyDescent="0.3">
      <c r="A4" s="1"/>
      <c r="B4" s="1"/>
      <c r="C4" s="1"/>
      <c r="D4" s="1"/>
      <c r="E4" s="1"/>
      <c r="F4" s="3"/>
      <c r="G4" s="3"/>
      <c r="H4" s="3"/>
      <c r="I4" s="3"/>
      <c r="J4" s="3" t="s">
        <v>3</v>
      </c>
    </row>
    <row r="5" spans="1:10" x14ac:dyDescent="0.3">
      <c r="A5" s="1"/>
      <c r="B5" s="1"/>
      <c r="C5" s="1"/>
      <c r="D5" s="1"/>
      <c r="E5" s="1"/>
      <c r="F5" s="3"/>
      <c r="G5" s="3"/>
      <c r="H5" s="3"/>
      <c r="I5" s="3"/>
      <c r="J5" s="3" t="s">
        <v>4</v>
      </c>
    </row>
    <row r="6" spans="1:10" x14ac:dyDescent="0.3">
      <c r="A6" s="1"/>
      <c r="B6" s="1"/>
      <c r="C6" s="1"/>
      <c r="D6" s="1"/>
      <c r="E6" s="1"/>
      <c r="F6" s="3"/>
      <c r="G6" s="3"/>
      <c r="H6" s="3"/>
      <c r="I6" s="3"/>
      <c r="J6" s="3" t="s">
        <v>5</v>
      </c>
    </row>
    <row r="7" spans="1:10" x14ac:dyDescent="0.3">
      <c r="A7" s="1"/>
      <c r="B7" s="1"/>
      <c r="C7" s="1"/>
      <c r="D7" s="1"/>
      <c r="E7" s="1"/>
      <c r="F7" s="3"/>
      <c r="G7" s="3"/>
      <c r="H7" s="3"/>
      <c r="I7" s="3"/>
      <c r="J7" s="3" t="s">
        <v>6</v>
      </c>
    </row>
    <row r="8" spans="1:10" x14ac:dyDescent="0.3">
      <c r="A8" s="1"/>
      <c r="B8" s="1"/>
      <c r="C8" s="1"/>
      <c r="D8" s="1"/>
      <c r="E8" s="1"/>
      <c r="F8" s="3"/>
      <c r="G8" s="3"/>
      <c r="H8" s="3"/>
      <c r="I8" s="3"/>
      <c r="J8" s="3" t="s">
        <v>7</v>
      </c>
    </row>
    <row r="9" spans="1:10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</row>
    <row r="10" spans="1:10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</row>
    <row r="11" spans="1:10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</row>
    <row r="12" spans="1:10" x14ac:dyDescent="0.3">
      <c r="A12" s="1"/>
      <c r="B12" s="1"/>
      <c r="C12" s="1"/>
      <c r="D12" s="1"/>
      <c r="E12" s="1"/>
      <c r="F12" s="2"/>
      <c r="G12" s="8"/>
      <c r="H12" s="2"/>
      <c r="I12" s="2"/>
      <c r="J12" s="2"/>
    </row>
    <row r="13" spans="1:10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</row>
    <row r="14" spans="1:10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</row>
    <row r="15" spans="1:10" x14ac:dyDescent="0.3">
      <c r="A15" s="1"/>
      <c r="B15" s="1"/>
      <c r="C15" s="1"/>
      <c r="D15" s="1"/>
      <c r="E15" s="1"/>
      <c r="F15" s="2"/>
      <c r="G15" s="8"/>
      <c r="H15" s="2"/>
      <c r="I15" s="2"/>
      <c r="J15" s="2"/>
    </row>
    <row r="16" spans="1:10" x14ac:dyDescent="0.3">
      <c r="A16" s="1"/>
      <c r="B16" s="1"/>
      <c r="C16" s="1"/>
      <c r="D16" s="1"/>
      <c r="E16" s="1"/>
      <c r="F16" s="5"/>
      <c r="G16" s="5"/>
      <c r="H16" s="5"/>
      <c r="I16" s="5" t="s">
        <v>143</v>
      </c>
      <c r="J16" s="5"/>
    </row>
    <row r="17" spans="1:10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9"/>
    </row>
    <row r="19" spans="1:10" x14ac:dyDescent="0.3">
      <c r="A19" s="1"/>
      <c r="B19" s="1"/>
      <c r="C19" s="1"/>
      <c r="D19" s="1"/>
      <c r="E19" s="1"/>
      <c r="F19" s="1"/>
      <c r="G19" s="1"/>
      <c r="H19" s="10" t="s">
        <v>146</v>
      </c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1" t="s">
        <v>144</v>
      </c>
      <c r="C21" s="12"/>
      <c r="D21" s="12"/>
      <c r="E21" s="12"/>
      <c r="F21" s="12"/>
      <c r="G21" s="12"/>
      <c r="H21" s="12"/>
      <c r="I21" s="1"/>
      <c r="J21" s="1"/>
    </row>
    <row r="22" spans="1:10" x14ac:dyDescent="0.3">
      <c r="A22" s="13"/>
      <c r="B22" s="13"/>
      <c r="C22" s="13"/>
      <c r="D22" s="13"/>
      <c r="E22" s="13"/>
      <c r="F22" s="13"/>
      <c r="G22" s="13"/>
      <c r="H22" s="13"/>
      <c r="I22" s="1"/>
      <c r="J22" s="1"/>
    </row>
    <row r="23" spans="1:10" x14ac:dyDescent="0.3">
      <c r="A23" s="1"/>
      <c r="B23" s="1"/>
      <c r="C23" s="12"/>
      <c r="D23" s="12"/>
      <c r="E23" s="12"/>
      <c r="F23" s="12"/>
      <c r="G23" s="12"/>
      <c r="H23" s="12"/>
      <c r="I23" s="1"/>
      <c r="J23" s="1"/>
    </row>
    <row r="24" spans="1:10" ht="15" thickBot="1" x14ac:dyDescent="0.35">
      <c r="A24" s="1"/>
      <c r="B24" s="663" t="s">
        <v>145</v>
      </c>
      <c r="C24" s="663"/>
      <c r="D24" s="663"/>
      <c r="E24" s="663"/>
      <c r="F24" s="663"/>
      <c r="G24" s="663"/>
      <c r="H24" s="12"/>
      <c r="I24" s="1"/>
      <c r="J24" s="13" t="s">
        <v>13</v>
      </c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5" t="s">
        <v>14</v>
      </c>
      <c r="J25" s="16" t="s">
        <v>15</v>
      </c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5" t="s">
        <v>16</v>
      </c>
      <c r="J26" s="17" t="str">
        <f>H19</f>
        <v>17 декабря 2024</v>
      </c>
    </row>
    <row r="27" spans="1:10" x14ac:dyDescent="0.3">
      <c r="A27" s="14"/>
      <c r="B27" s="664" t="s">
        <v>17</v>
      </c>
      <c r="C27" s="664"/>
      <c r="D27" s="664"/>
      <c r="E27" s="664"/>
      <c r="F27" s="664"/>
      <c r="G27" s="664"/>
      <c r="H27" s="18"/>
      <c r="I27" s="15" t="s">
        <v>18</v>
      </c>
      <c r="J27" s="19">
        <v>77446968</v>
      </c>
    </row>
    <row r="28" spans="1:10" x14ac:dyDescent="0.3">
      <c r="A28" s="1" t="s">
        <v>19</v>
      </c>
      <c r="B28" s="665"/>
      <c r="C28" s="665"/>
      <c r="D28" s="665"/>
      <c r="E28" s="665"/>
      <c r="F28" s="665"/>
      <c r="G28" s="665"/>
      <c r="H28" s="18"/>
      <c r="I28" s="15"/>
      <c r="J28" s="19"/>
    </row>
    <row r="29" spans="1:10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15"/>
      <c r="J29" s="19"/>
    </row>
    <row r="30" spans="1:10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15" t="s">
        <v>23</v>
      </c>
      <c r="J30" s="21" t="s">
        <v>24</v>
      </c>
    </row>
    <row r="31" spans="1:10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15" t="s">
        <v>27</v>
      </c>
      <c r="J31" s="19">
        <v>86636470</v>
      </c>
    </row>
    <row r="32" spans="1:10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15" t="s">
        <v>30</v>
      </c>
      <c r="J32" s="25">
        <v>383</v>
      </c>
    </row>
    <row r="33" spans="1:10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7" t="s">
        <v>39</v>
      </c>
      <c r="J33" s="667" t="s">
        <v>40</v>
      </c>
    </row>
    <row r="34" spans="1:10" ht="21.6" customHeight="1" x14ac:dyDescent="0.3">
      <c r="A34" s="667"/>
      <c r="B34" s="667"/>
      <c r="C34" s="667"/>
      <c r="D34" s="667"/>
      <c r="E34" s="667"/>
      <c r="F34" s="667"/>
      <c r="G34" s="667"/>
      <c r="H34" s="668"/>
      <c r="I34" s="667"/>
      <c r="J34" s="667"/>
    </row>
    <row r="35" spans="1:10" x14ac:dyDescent="0.3">
      <c r="A35" s="41">
        <v>1</v>
      </c>
      <c r="B35" s="41">
        <f t="shared" ref="B35:G35" si="0">SUM(A35+1)</f>
        <v>2</v>
      </c>
      <c r="C35" s="41">
        <f t="shared" si="0"/>
        <v>3</v>
      </c>
      <c r="D35" s="41">
        <f t="shared" si="0"/>
        <v>4</v>
      </c>
      <c r="E35" s="41">
        <f t="shared" si="0"/>
        <v>5</v>
      </c>
      <c r="F35" s="41">
        <f t="shared" si="0"/>
        <v>6</v>
      </c>
      <c r="G35" s="41">
        <f t="shared" si="0"/>
        <v>7</v>
      </c>
      <c r="H35" s="41">
        <v>8</v>
      </c>
      <c r="I35" s="80">
        <v>9</v>
      </c>
      <c r="J35" s="80">
        <v>10</v>
      </c>
    </row>
    <row r="36" spans="1:10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</row>
    <row r="37" spans="1:10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>
        <v>3118153.92</v>
      </c>
      <c r="J37" s="32">
        <v>3118153.92</v>
      </c>
    </row>
    <row r="38" spans="1:10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>
        <v>20000</v>
      </c>
      <c r="J38" s="32">
        <v>20000</v>
      </c>
    </row>
    <row r="39" spans="1:10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>
        <v>941682.48</v>
      </c>
      <c r="J39" s="32">
        <v>941682.48</v>
      </c>
    </row>
    <row r="40" spans="1:10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13200</v>
      </c>
      <c r="I40" s="32">
        <v>13200</v>
      </c>
      <c r="J40" s="32">
        <v>14400</v>
      </c>
    </row>
    <row r="41" spans="1:10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/>
      <c r="I41" s="32"/>
      <c r="J41" s="32"/>
    </row>
    <row r="42" spans="1:10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>
        <v>1663178.53</v>
      </c>
      <c r="J42" s="32">
        <v>1742199.2</v>
      </c>
    </row>
    <row r="43" spans="1:10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>
        <v>3686539.68</v>
      </c>
      <c r="J43" s="32">
        <v>3858393.83</v>
      </c>
    </row>
    <row r="44" spans="1:10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>
        <v>272469.53999999998</v>
      </c>
      <c r="J44" s="32">
        <v>287640.02</v>
      </c>
    </row>
    <row r="45" spans="1:10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>
        <v>536497.88</v>
      </c>
      <c r="J45" s="32">
        <v>562394.55000000005</v>
      </c>
    </row>
    <row r="46" spans="1:10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>
        <v>129337.08</v>
      </c>
      <c r="J46" s="32">
        <v>131873.01999999999</v>
      </c>
    </row>
    <row r="47" spans="1:10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>
        <v>35400</v>
      </c>
      <c r="J47" s="32">
        <v>39000</v>
      </c>
    </row>
    <row r="48" spans="1:10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249550</v>
      </c>
      <c r="I48" s="32">
        <v>249550</v>
      </c>
      <c r="J48" s="32">
        <v>263500</v>
      </c>
    </row>
    <row r="49" spans="1:10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50000</v>
      </c>
      <c r="I49" s="32">
        <v>50000</v>
      </c>
      <c r="J49" s="32">
        <v>50000</v>
      </c>
    </row>
    <row r="50" spans="1:10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>
        <v>10000</v>
      </c>
      <c r="J50" s="32">
        <v>10000</v>
      </c>
    </row>
    <row r="51" spans="1:10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73700</v>
      </c>
      <c r="I51" s="32">
        <v>78564.2</v>
      </c>
      <c r="J51" s="32">
        <v>83749.440000000002</v>
      </c>
    </row>
    <row r="52" spans="1:10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>
        <v>233902.72</v>
      </c>
      <c r="J52" s="32">
        <v>243492.73</v>
      </c>
    </row>
    <row r="53" spans="1:10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50000</v>
      </c>
      <c r="I53" s="32">
        <v>50000</v>
      </c>
      <c r="J53" s="32">
        <v>50000</v>
      </c>
    </row>
    <row r="54" spans="1:10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>
        <v>40000</v>
      </c>
      <c r="J54" s="32">
        <v>40000</v>
      </c>
    </row>
    <row r="55" spans="1:10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>
        <v>30000</v>
      </c>
      <c r="J55" s="32">
        <v>30000</v>
      </c>
    </row>
    <row r="56" spans="1:10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>
        <v>1330236</v>
      </c>
      <c r="J56" s="32">
        <v>1330236</v>
      </c>
    </row>
    <row r="57" spans="1:10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>
        <v>80000</v>
      </c>
      <c r="J57" s="32">
        <v>80000</v>
      </c>
    </row>
    <row r="58" spans="1:10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>
        <v>1256402</v>
      </c>
      <c r="J58" s="32">
        <v>1256402</v>
      </c>
    </row>
    <row r="59" spans="1:10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>
        <v>16817</v>
      </c>
      <c r="J59" s="32">
        <v>16817</v>
      </c>
    </row>
    <row r="60" spans="1:10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11963835.859999999</v>
      </c>
      <c r="I60" s="83">
        <f t="shared" ref="I60:J60" si="1">SUM(I37:I59)</f>
        <v>13841931.029999999</v>
      </c>
      <c r="J60" s="83">
        <f t="shared" si="1"/>
        <v>14169934.189999999</v>
      </c>
    </row>
    <row r="61" spans="1:10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</row>
    <row r="62" spans="1:10" x14ac:dyDescent="0.3">
      <c r="A62" s="41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>
        <v>4488786.72</v>
      </c>
      <c r="J62" s="32">
        <v>4488786.72</v>
      </c>
    </row>
    <row r="63" spans="1:10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>
        <v>20000</v>
      </c>
      <c r="J63" s="32">
        <v>20000</v>
      </c>
    </row>
    <row r="64" spans="1:10" x14ac:dyDescent="0.3">
      <c r="A64" s="41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>
        <v>1355613.59</v>
      </c>
      <c r="J64" s="32">
        <v>1355613.59</v>
      </c>
    </row>
    <row r="65" spans="1:10" x14ac:dyDescent="0.3">
      <c r="A65" s="41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/>
      <c r="I65" s="32"/>
      <c r="J65" s="32"/>
    </row>
    <row r="66" spans="1:10" x14ac:dyDescent="0.3">
      <c r="A66" s="40" t="s">
        <v>56</v>
      </c>
      <c r="B66" s="28" t="s">
        <v>43</v>
      </c>
      <c r="C66" s="28" t="s">
        <v>100</v>
      </c>
      <c r="D66" s="29" t="s">
        <v>101</v>
      </c>
      <c r="E66" s="30">
        <v>244</v>
      </c>
      <c r="F66" s="30">
        <v>221300</v>
      </c>
      <c r="G66" s="30">
        <v>1000</v>
      </c>
      <c r="H66" s="32"/>
      <c r="I66" s="32"/>
      <c r="J66" s="32"/>
    </row>
    <row r="67" spans="1:10" x14ac:dyDescent="0.3">
      <c r="A67" s="81" t="s">
        <v>58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60</v>
      </c>
      <c r="G67" s="29" t="s">
        <v>48</v>
      </c>
      <c r="H67" s="32">
        <v>3576721.75</v>
      </c>
      <c r="I67" s="32">
        <v>4226794.0999999996</v>
      </c>
      <c r="J67" s="32">
        <v>4420314.8899999997</v>
      </c>
    </row>
    <row r="68" spans="1:10" x14ac:dyDescent="0.3">
      <c r="A68" s="40" t="s">
        <v>61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62</v>
      </c>
      <c r="G68" s="29" t="s">
        <v>48</v>
      </c>
      <c r="H68" s="32">
        <v>1343722.52</v>
      </c>
      <c r="I68" s="32">
        <v>1902380.6</v>
      </c>
      <c r="J68" s="32">
        <v>1983351.63</v>
      </c>
    </row>
    <row r="69" spans="1:10" x14ac:dyDescent="0.3">
      <c r="A69" s="40" t="s">
        <v>63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64</v>
      </c>
      <c r="G69" s="29" t="s">
        <v>48</v>
      </c>
      <c r="H69" s="32">
        <v>121057.60000000001</v>
      </c>
      <c r="I69" s="32">
        <v>172092.96</v>
      </c>
      <c r="J69" s="32">
        <v>179678.2</v>
      </c>
    </row>
    <row r="70" spans="1:10" x14ac:dyDescent="0.3">
      <c r="A70" s="40" t="s">
        <v>65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66</v>
      </c>
      <c r="G70" s="29" t="s">
        <v>48</v>
      </c>
      <c r="H70" s="32">
        <v>182131.20000000001</v>
      </c>
      <c r="I70" s="32">
        <v>295668.96000000002</v>
      </c>
      <c r="J70" s="32">
        <v>308699.12</v>
      </c>
    </row>
    <row r="71" spans="1:10" x14ac:dyDescent="0.3">
      <c r="A71" s="81" t="s">
        <v>67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68</v>
      </c>
      <c r="G71" s="29" t="s">
        <v>48</v>
      </c>
      <c r="H71" s="32">
        <v>59536.4</v>
      </c>
      <c r="I71" s="32">
        <v>84527.22</v>
      </c>
      <c r="J71" s="32">
        <v>86184.55</v>
      </c>
    </row>
    <row r="72" spans="1:10" ht="24" x14ac:dyDescent="0.3">
      <c r="A72" s="40" t="s">
        <v>69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70</v>
      </c>
      <c r="G72" s="29" t="s">
        <v>48</v>
      </c>
      <c r="H72" s="32">
        <v>13200</v>
      </c>
      <c r="I72" s="32">
        <v>18000</v>
      </c>
      <c r="J72" s="32">
        <v>22500</v>
      </c>
    </row>
    <row r="73" spans="1:10" ht="24" x14ac:dyDescent="0.3">
      <c r="A73" s="81" t="s">
        <v>102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72</v>
      </c>
      <c r="G73" s="29" t="s">
        <v>48</v>
      </c>
      <c r="H73" s="32">
        <v>68400</v>
      </c>
      <c r="I73" s="32">
        <v>85500</v>
      </c>
      <c r="J73" s="32">
        <v>106875</v>
      </c>
    </row>
    <row r="74" spans="1:10" x14ac:dyDescent="0.3">
      <c r="A74" s="40" t="s">
        <v>73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74</v>
      </c>
      <c r="G74" s="29" t="s">
        <v>48</v>
      </c>
      <c r="H74" s="32">
        <v>100000</v>
      </c>
      <c r="I74" s="32">
        <v>100000</v>
      </c>
      <c r="J74" s="32">
        <v>100000</v>
      </c>
    </row>
    <row r="75" spans="1:10" x14ac:dyDescent="0.3">
      <c r="A75" s="40" t="s">
        <v>75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76</v>
      </c>
      <c r="G75" s="29" t="s">
        <v>48</v>
      </c>
      <c r="H75" s="32"/>
      <c r="I75" s="34"/>
      <c r="J75" s="34"/>
    </row>
    <row r="76" spans="1:10" x14ac:dyDescent="0.3">
      <c r="A76" s="40" t="s">
        <v>77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78</v>
      </c>
      <c r="G76" s="29" t="s">
        <v>48</v>
      </c>
      <c r="H76" s="32">
        <v>79400</v>
      </c>
      <c r="I76" s="32">
        <v>99250</v>
      </c>
      <c r="J76" s="32">
        <v>124062.5</v>
      </c>
    </row>
    <row r="77" spans="1:10" x14ac:dyDescent="0.3">
      <c r="A77" s="41" t="s">
        <v>103</v>
      </c>
      <c r="B77" s="40" t="s">
        <v>43</v>
      </c>
      <c r="C77" s="40" t="s">
        <v>100</v>
      </c>
      <c r="D77" s="29" t="s">
        <v>101</v>
      </c>
      <c r="E77" s="41">
        <v>244</v>
      </c>
      <c r="F77" s="42">
        <v>226500</v>
      </c>
      <c r="G77" s="29" t="s">
        <v>48</v>
      </c>
      <c r="H77" s="32">
        <v>195300</v>
      </c>
      <c r="I77" s="32">
        <v>244125</v>
      </c>
      <c r="J77" s="32">
        <v>305156.25</v>
      </c>
    </row>
    <row r="78" spans="1:10" ht="24" x14ac:dyDescent="0.3">
      <c r="A78" s="40" t="s">
        <v>79</v>
      </c>
      <c r="B78" s="40" t="s">
        <v>43</v>
      </c>
      <c r="C78" s="40" t="s">
        <v>100</v>
      </c>
      <c r="D78" s="29" t="s">
        <v>101</v>
      </c>
      <c r="E78" s="41">
        <v>244</v>
      </c>
      <c r="F78" s="42">
        <v>226800</v>
      </c>
      <c r="G78" s="29" t="s">
        <v>48</v>
      </c>
      <c r="H78" s="32">
        <v>335000</v>
      </c>
      <c r="I78" s="32">
        <v>337000</v>
      </c>
      <c r="J78" s="32">
        <v>337000</v>
      </c>
    </row>
    <row r="79" spans="1:10" x14ac:dyDescent="0.3">
      <c r="A79" s="40" t="s">
        <v>81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82</v>
      </c>
      <c r="G79" s="29" t="s">
        <v>48</v>
      </c>
      <c r="H79" s="32">
        <v>100000</v>
      </c>
      <c r="I79" s="32">
        <v>100000</v>
      </c>
      <c r="J79" s="32">
        <v>100000</v>
      </c>
    </row>
    <row r="80" spans="1:10" x14ac:dyDescent="0.3">
      <c r="A80" s="40" t="s">
        <v>104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105</v>
      </c>
      <c r="G80" s="29" t="s">
        <v>48</v>
      </c>
      <c r="H80" s="32">
        <v>14000</v>
      </c>
      <c r="I80" s="32">
        <v>14000</v>
      </c>
      <c r="J80" s="32">
        <v>16000</v>
      </c>
    </row>
    <row r="81" spans="1:10" ht="24" x14ac:dyDescent="0.3">
      <c r="A81" s="40" t="s">
        <v>83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84</v>
      </c>
      <c r="G81" s="29" t="s">
        <v>48</v>
      </c>
      <c r="H81" s="32">
        <v>40000</v>
      </c>
      <c r="I81" s="32">
        <v>40000</v>
      </c>
      <c r="J81" s="32">
        <v>40000</v>
      </c>
    </row>
    <row r="82" spans="1:10" x14ac:dyDescent="0.3">
      <c r="A82" s="82" t="s">
        <v>85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86</v>
      </c>
      <c r="G82" s="29" t="s">
        <v>48</v>
      </c>
      <c r="H82" s="32">
        <v>30000</v>
      </c>
      <c r="I82" s="32">
        <v>30000</v>
      </c>
      <c r="J82" s="32">
        <v>30000</v>
      </c>
    </row>
    <row r="83" spans="1:10" x14ac:dyDescent="0.3">
      <c r="A83" s="40" t="s">
        <v>89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90</v>
      </c>
      <c r="G83" s="29" t="s">
        <v>48</v>
      </c>
      <c r="H83" s="32">
        <v>40000</v>
      </c>
      <c r="I83" s="32">
        <v>40000</v>
      </c>
      <c r="J83" s="32">
        <v>40000</v>
      </c>
    </row>
    <row r="84" spans="1:10" x14ac:dyDescent="0.3">
      <c r="A84" s="40" t="s">
        <v>106</v>
      </c>
      <c r="B84" s="44" t="s">
        <v>43</v>
      </c>
      <c r="C84" s="44" t="s">
        <v>100</v>
      </c>
      <c r="D84" s="29" t="s">
        <v>101</v>
      </c>
      <c r="E84" s="43" t="s">
        <v>54</v>
      </c>
      <c r="F84" s="43" t="s">
        <v>107</v>
      </c>
      <c r="G84" s="29" t="s">
        <v>48</v>
      </c>
      <c r="H84" s="32">
        <v>22500</v>
      </c>
      <c r="I84" s="32">
        <v>22500</v>
      </c>
      <c r="J84" s="32">
        <v>22500</v>
      </c>
    </row>
    <row r="85" spans="1:10" x14ac:dyDescent="0.3">
      <c r="A85" s="40" t="s">
        <v>91</v>
      </c>
      <c r="B85" s="28" t="s">
        <v>43</v>
      </c>
      <c r="C85" s="28" t="s">
        <v>100</v>
      </c>
      <c r="D85" s="29" t="s">
        <v>101</v>
      </c>
      <c r="E85" s="45" t="s">
        <v>54</v>
      </c>
      <c r="F85" s="45" t="s">
        <v>92</v>
      </c>
      <c r="G85" s="45" t="s">
        <v>48</v>
      </c>
      <c r="H85" s="32">
        <v>80000</v>
      </c>
      <c r="I85" s="32">
        <v>80000</v>
      </c>
      <c r="J85" s="32">
        <v>80000</v>
      </c>
    </row>
    <row r="86" spans="1:10" x14ac:dyDescent="0.3">
      <c r="A86" s="40" t="s">
        <v>93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95</v>
      </c>
      <c r="G86" s="46" t="s">
        <v>48</v>
      </c>
      <c r="H86" s="32">
        <v>60238</v>
      </c>
      <c r="I86" s="32">
        <v>60238</v>
      </c>
      <c r="J86" s="32">
        <v>60238</v>
      </c>
    </row>
    <row r="87" spans="1:10" x14ac:dyDescent="0.3">
      <c r="A87" s="40" t="s">
        <v>108</v>
      </c>
      <c r="B87" s="28" t="s">
        <v>43</v>
      </c>
      <c r="C87" s="28" t="s">
        <v>100</v>
      </c>
      <c r="D87" s="29" t="s">
        <v>101</v>
      </c>
      <c r="E87" s="29" t="s">
        <v>94</v>
      </c>
      <c r="F87" s="46" t="s">
        <v>97</v>
      </c>
      <c r="G87" s="46" t="s">
        <v>48</v>
      </c>
      <c r="H87" s="32">
        <v>25281</v>
      </c>
      <c r="I87" s="32">
        <v>25281</v>
      </c>
      <c r="J87" s="32">
        <v>25281</v>
      </c>
    </row>
    <row r="88" spans="1:10" x14ac:dyDescent="0.3">
      <c r="A88" s="40" t="s">
        <v>109</v>
      </c>
      <c r="B88" s="28" t="s">
        <v>43</v>
      </c>
      <c r="C88" s="28" t="s">
        <v>100</v>
      </c>
      <c r="D88" s="29" t="s">
        <v>101</v>
      </c>
      <c r="E88" s="29" t="s">
        <v>110</v>
      </c>
      <c r="F88" s="46" t="s">
        <v>111</v>
      </c>
      <c r="G88" s="46" t="s">
        <v>48</v>
      </c>
      <c r="H88" s="32">
        <v>37790</v>
      </c>
      <c r="I88" s="32">
        <v>37790</v>
      </c>
      <c r="J88" s="32">
        <v>37790</v>
      </c>
    </row>
    <row r="89" spans="1:10" ht="15" thickBot="1" x14ac:dyDescent="0.35">
      <c r="A89" s="673" t="s">
        <v>98</v>
      </c>
      <c r="B89" s="674"/>
      <c r="C89" s="674"/>
      <c r="D89" s="674"/>
      <c r="E89" s="674"/>
      <c r="F89" s="674"/>
      <c r="G89" s="674"/>
      <c r="H89" s="77">
        <f>SUM(H62:H88)</f>
        <v>12398678.779999997</v>
      </c>
      <c r="I89" s="78">
        <f t="shared" ref="I89:J89" si="2">SUM(I62:I88)</f>
        <v>13879548.150000002</v>
      </c>
      <c r="J89" s="79">
        <f t="shared" si="2"/>
        <v>14290031.449999997</v>
      </c>
    </row>
    <row r="90" spans="1:10" ht="15" thickBot="1" x14ac:dyDescent="0.35">
      <c r="A90" s="675" t="s">
        <v>112</v>
      </c>
      <c r="B90" s="676"/>
      <c r="C90" s="676"/>
      <c r="D90" s="676"/>
      <c r="E90" s="676"/>
      <c r="F90" s="676"/>
      <c r="G90" s="676"/>
      <c r="H90" s="676"/>
      <c r="I90" s="676"/>
      <c r="J90" s="677"/>
    </row>
    <row r="91" spans="1:10" ht="15" thickBot="1" x14ac:dyDescent="0.35">
      <c r="A91" s="47" t="s">
        <v>87</v>
      </c>
      <c r="B91" s="48" t="s">
        <v>43</v>
      </c>
      <c r="C91" s="48" t="s">
        <v>44</v>
      </c>
      <c r="D91" s="49" t="s">
        <v>45</v>
      </c>
      <c r="E91" s="49" t="s">
        <v>54</v>
      </c>
      <c r="F91" s="49" t="s">
        <v>88</v>
      </c>
      <c r="G91" s="50" t="s">
        <v>113</v>
      </c>
      <c r="H91" s="51">
        <v>5000000</v>
      </c>
      <c r="I91" s="51">
        <v>5800000</v>
      </c>
      <c r="J91" s="52">
        <v>5800000</v>
      </c>
    </row>
    <row r="92" spans="1:10" ht="15" thickBot="1" x14ac:dyDescent="0.35">
      <c r="A92" s="678" t="s">
        <v>114</v>
      </c>
      <c r="B92" s="679"/>
      <c r="C92" s="679"/>
      <c r="D92" s="679"/>
      <c r="E92" s="679"/>
      <c r="F92" s="679"/>
      <c r="G92" s="679"/>
      <c r="H92" s="53">
        <f>SUM(H91)</f>
        <v>5000000</v>
      </c>
      <c r="I92" s="53">
        <f t="shared" ref="I92:J92" si="3">SUM(I91)</f>
        <v>5800000</v>
      </c>
      <c r="J92" s="54">
        <f t="shared" si="3"/>
        <v>5800000</v>
      </c>
    </row>
    <row r="93" spans="1:10" x14ac:dyDescent="0.3">
      <c r="A93" s="680" t="s">
        <v>115</v>
      </c>
      <c r="B93" s="681"/>
      <c r="C93" s="681"/>
      <c r="D93" s="681"/>
      <c r="E93" s="681"/>
      <c r="F93" s="681"/>
      <c r="G93" s="681"/>
      <c r="H93" s="681"/>
      <c r="I93" s="681"/>
      <c r="J93" s="682"/>
    </row>
    <row r="94" spans="1:10" ht="25.2" customHeight="1" thickBot="1" x14ac:dyDescent="0.35">
      <c r="A94" s="683"/>
      <c r="B94" s="684"/>
      <c r="C94" s="684"/>
      <c r="D94" s="684"/>
      <c r="E94" s="684"/>
      <c r="F94" s="684"/>
      <c r="G94" s="684"/>
      <c r="H94" s="684"/>
      <c r="I94" s="684"/>
      <c r="J94" s="685"/>
    </row>
    <row r="95" spans="1:10" hidden="1" x14ac:dyDescent="0.3">
      <c r="A95" s="55" t="s">
        <v>42</v>
      </c>
      <c r="B95" s="56" t="s">
        <v>43</v>
      </c>
      <c r="C95" s="56" t="s">
        <v>44</v>
      </c>
      <c r="D95" s="56" t="s">
        <v>116</v>
      </c>
      <c r="E95" s="56" t="s">
        <v>46</v>
      </c>
      <c r="F95" s="56" t="s">
        <v>47</v>
      </c>
      <c r="G95" s="57" t="s">
        <v>117</v>
      </c>
      <c r="H95" s="26"/>
      <c r="I95" s="26"/>
      <c r="J95" s="27"/>
    </row>
    <row r="96" spans="1:10" hidden="1" x14ac:dyDescent="0.3">
      <c r="A96" s="36" t="s">
        <v>50</v>
      </c>
      <c r="B96" s="58" t="s">
        <v>43</v>
      </c>
      <c r="C96" s="58" t="s">
        <v>44</v>
      </c>
      <c r="D96" s="58" t="s">
        <v>116</v>
      </c>
      <c r="E96" s="58" t="s">
        <v>51</v>
      </c>
      <c r="F96" s="58" t="s">
        <v>52</v>
      </c>
      <c r="G96" s="57" t="s">
        <v>117</v>
      </c>
      <c r="H96" s="32"/>
      <c r="I96" s="32"/>
      <c r="J96" s="33"/>
    </row>
    <row r="97" spans="1:10" hidden="1" x14ac:dyDescent="0.3">
      <c r="A97" s="36" t="s">
        <v>118</v>
      </c>
      <c r="B97" s="58" t="s">
        <v>43</v>
      </c>
      <c r="C97" s="58" t="s">
        <v>44</v>
      </c>
      <c r="D97" s="58" t="s">
        <v>116</v>
      </c>
      <c r="E97" s="58" t="s">
        <v>54</v>
      </c>
      <c r="F97" s="58" t="s">
        <v>119</v>
      </c>
      <c r="G97" s="57" t="s">
        <v>117</v>
      </c>
      <c r="H97" s="32"/>
      <c r="I97" s="32"/>
      <c r="J97" s="33"/>
    </row>
    <row r="98" spans="1:10" hidden="1" x14ac:dyDescent="0.3">
      <c r="A98" s="686" t="s">
        <v>120</v>
      </c>
      <c r="B98" s="687"/>
      <c r="C98" s="687"/>
      <c r="D98" s="687"/>
      <c r="E98" s="687"/>
      <c r="F98" s="687"/>
      <c r="G98" s="687"/>
      <c r="H98" s="59">
        <f>SUM(H95:H97)</f>
        <v>0</v>
      </c>
      <c r="I98" s="59">
        <f t="shared" ref="I98:J98" si="4">SUM(I95:I97)</f>
        <v>0</v>
      </c>
      <c r="J98" s="60">
        <f t="shared" si="4"/>
        <v>0</v>
      </c>
    </row>
    <row r="99" spans="1:10" hidden="1" x14ac:dyDescent="0.3">
      <c r="A99" s="36" t="s">
        <v>42</v>
      </c>
      <c r="B99" s="58" t="s">
        <v>43</v>
      </c>
      <c r="C99" s="58" t="s">
        <v>100</v>
      </c>
      <c r="D99" s="58" t="s">
        <v>121</v>
      </c>
      <c r="E99" s="58" t="s">
        <v>46</v>
      </c>
      <c r="F99" s="58" t="s">
        <v>47</v>
      </c>
      <c r="G99" s="57" t="s">
        <v>117</v>
      </c>
      <c r="H99" s="32"/>
      <c r="I99" s="32"/>
      <c r="J99" s="33"/>
    </row>
    <row r="100" spans="1:10" hidden="1" x14ac:dyDescent="0.3">
      <c r="A100" s="36" t="s">
        <v>50</v>
      </c>
      <c r="B100" s="58" t="s">
        <v>43</v>
      </c>
      <c r="C100" s="58" t="s">
        <v>100</v>
      </c>
      <c r="D100" s="58" t="s">
        <v>121</v>
      </c>
      <c r="E100" s="58" t="s">
        <v>51</v>
      </c>
      <c r="F100" s="58" t="s">
        <v>52</v>
      </c>
      <c r="G100" s="57" t="s">
        <v>117</v>
      </c>
      <c r="H100" s="32"/>
      <c r="I100" s="32"/>
      <c r="J100" s="33"/>
    </row>
    <row r="101" spans="1:10" hidden="1" x14ac:dyDescent="0.3">
      <c r="A101" s="36" t="s">
        <v>118</v>
      </c>
      <c r="B101" s="58" t="s">
        <v>43</v>
      </c>
      <c r="C101" s="58" t="s">
        <v>100</v>
      </c>
      <c r="D101" s="58" t="s">
        <v>121</v>
      </c>
      <c r="E101" s="58" t="s">
        <v>54</v>
      </c>
      <c r="F101" s="58" t="s">
        <v>119</v>
      </c>
      <c r="G101" s="57" t="s">
        <v>117</v>
      </c>
      <c r="H101" s="32"/>
      <c r="I101" s="32"/>
      <c r="J101" s="33"/>
    </row>
    <row r="102" spans="1:10" ht="15" hidden="1" thickBot="1" x14ac:dyDescent="0.35">
      <c r="A102" s="37" t="s">
        <v>122</v>
      </c>
      <c r="B102" s="61" t="s">
        <v>43</v>
      </c>
      <c r="C102" s="61" t="s">
        <v>123</v>
      </c>
      <c r="D102" s="61" t="s">
        <v>121</v>
      </c>
      <c r="E102" s="61" t="s">
        <v>54</v>
      </c>
      <c r="F102" s="61" t="s">
        <v>124</v>
      </c>
      <c r="G102" s="57" t="s">
        <v>117</v>
      </c>
      <c r="H102" s="38"/>
      <c r="I102" s="38"/>
      <c r="J102" s="39"/>
    </row>
    <row r="103" spans="1:10" hidden="1" x14ac:dyDescent="0.3">
      <c r="A103" s="688" t="s">
        <v>125</v>
      </c>
      <c r="B103" s="689"/>
      <c r="C103" s="689"/>
      <c r="D103" s="689"/>
      <c r="E103" s="689"/>
      <c r="F103" s="689"/>
      <c r="G103" s="689"/>
      <c r="H103" s="62">
        <f>SUM(H99:H102)</f>
        <v>0</v>
      </c>
      <c r="I103" s="62">
        <f t="shared" ref="I103:J103" si="5">SUM(I99:I102)</f>
        <v>0</v>
      </c>
      <c r="J103" s="63">
        <f t="shared" si="5"/>
        <v>0</v>
      </c>
    </row>
    <row r="104" spans="1:10" ht="15" hidden="1" thickBot="1" x14ac:dyDescent="0.35">
      <c r="A104" s="690" t="s">
        <v>126</v>
      </c>
      <c r="B104" s="691"/>
      <c r="C104" s="691"/>
      <c r="D104" s="691"/>
      <c r="E104" s="691"/>
      <c r="F104" s="691"/>
      <c r="G104" s="691"/>
      <c r="H104" s="64">
        <f>H98+H103</f>
        <v>0</v>
      </c>
      <c r="I104" s="64">
        <f t="shared" ref="I104:J104" si="6">I98+I103</f>
        <v>0</v>
      </c>
      <c r="J104" s="65">
        <f t="shared" si="6"/>
        <v>0</v>
      </c>
    </row>
    <row r="105" spans="1:10" ht="15" hidden="1" thickBot="1" x14ac:dyDescent="0.35">
      <c r="A105" s="692" t="s">
        <v>127</v>
      </c>
      <c r="B105" s="693"/>
      <c r="C105" s="693"/>
      <c r="D105" s="693"/>
      <c r="E105" s="693"/>
      <c r="F105" s="693"/>
      <c r="G105" s="693"/>
      <c r="H105" s="693"/>
      <c r="I105" s="693"/>
      <c r="J105" s="694"/>
    </row>
    <row r="106" spans="1:10" hidden="1" x14ac:dyDescent="0.3">
      <c r="A106" s="55" t="s">
        <v>42</v>
      </c>
      <c r="B106" s="56" t="s">
        <v>43</v>
      </c>
      <c r="C106" s="56" t="s">
        <v>100</v>
      </c>
      <c r="D106" s="56" t="s">
        <v>128</v>
      </c>
      <c r="E106" s="56" t="s">
        <v>46</v>
      </c>
      <c r="F106" s="56" t="s">
        <v>47</v>
      </c>
      <c r="G106" s="66" t="s">
        <v>129</v>
      </c>
      <c r="H106" s="32"/>
      <c r="I106" s="34"/>
      <c r="J106" s="35"/>
    </row>
    <row r="107" spans="1:10" ht="15" hidden="1" thickBot="1" x14ac:dyDescent="0.35">
      <c r="A107" s="67" t="s">
        <v>50</v>
      </c>
      <c r="B107" s="61" t="s">
        <v>43</v>
      </c>
      <c r="C107" s="61" t="s">
        <v>100</v>
      </c>
      <c r="D107" s="61" t="s">
        <v>128</v>
      </c>
      <c r="E107" s="61" t="s">
        <v>51</v>
      </c>
      <c r="F107" s="61">
        <v>213000</v>
      </c>
      <c r="G107" s="66" t="s">
        <v>129</v>
      </c>
      <c r="H107" s="38"/>
      <c r="I107" s="38"/>
      <c r="J107" s="39"/>
    </row>
    <row r="108" spans="1:10" ht="15" hidden="1" thickBot="1" x14ac:dyDescent="0.35">
      <c r="A108" s="678" t="s">
        <v>130</v>
      </c>
      <c r="B108" s="679"/>
      <c r="C108" s="679"/>
      <c r="D108" s="679"/>
      <c r="E108" s="679"/>
      <c r="F108" s="679"/>
      <c r="G108" s="679"/>
      <c r="H108" s="68">
        <f>SUM(H106:H107)</f>
        <v>0</v>
      </c>
      <c r="I108" s="68">
        <f t="shared" ref="I108:J108" si="7">SUM(I106:I107)</f>
        <v>0</v>
      </c>
      <c r="J108" s="69">
        <f t="shared" si="7"/>
        <v>0</v>
      </c>
    </row>
    <row r="109" spans="1:10" ht="15" thickBot="1" x14ac:dyDescent="0.35">
      <c r="A109" s="669" t="s">
        <v>131</v>
      </c>
      <c r="B109" s="670"/>
      <c r="C109" s="670"/>
      <c r="D109" s="670"/>
      <c r="E109" s="670"/>
      <c r="F109" s="670"/>
      <c r="G109" s="671"/>
      <c r="H109" s="70">
        <f>H60+H89+H92+H104+H108</f>
        <v>29362514.639999997</v>
      </c>
      <c r="I109" s="70">
        <f t="shared" ref="I109:J109" si="8">I60+I89+I92+I104+I108</f>
        <v>33521479.18</v>
      </c>
      <c r="J109" s="71">
        <f t="shared" si="8"/>
        <v>34259965.640000001</v>
      </c>
    </row>
    <row r="110" spans="1:10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3">
      <c r="A111" s="72" t="s">
        <v>132</v>
      </c>
      <c r="B111" s="73"/>
      <c r="C111" s="72"/>
      <c r="D111" s="72"/>
      <c r="E111" s="698" t="s">
        <v>133</v>
      </c>
      <c r="F111" s="698"/>
      <c r="G111" s="698"/>
      <c r="H111" s="1"/>
      <c r="I111" s="1"/>
      <c r="J111" s="1"/>
    </row>
    <row r="112" spans="1:10" x14ac:dyDescent="0.3">
      <c r="A112" s="2" t="s">
        <v>134</v>
      </c>
      <c r="B112" s="696" t="s">
        <v>135</v>
      </c>
      <c r="C112" s="699"/>
      <c r="D112" s="699"/>
      <c r="E112" s="699" t="s">
        <v>136</v>
      </c>
      <c r="F112" s="699"/>
      <c r="G112" s="699"/>
      <c r="H112" s="1"/>
      <c r="I112" s="1"/>
      <c r="J112" s="1"/>
    </row>
    <row r="113" spans="1:10" x14ac:dyDescent="0.3">
      <c r="A113" s="2"/>
      <c r="B113" s="74"/>
      <c r="C113" s="74"/>
      <c r="D113" s="74"/>
      <c r="E113" s="74"/>
      <c r="F113" s="74"/>
      <c r="G113" s="74"/>
      <c r="H113" s="1"/>
      <c r="I113" s="1"/>
      <c r="J113" s="1"/>
    </row>
    <row r="114" spans="1:10" x14ac:dyDescent="0.3">
      <c r="A114" s="72" t="s">
        <v>137</v>
      </c>
      <c r="B114" s="73"/>
      <c r="C114" s="75"/>
      <c r="D114" s="75"/>
      <c r="E114" s="5"/>
      <c r="F114" s="695" t="s">
        <v>138</v>
      </c>
      <c r="G114" s="695"/>
      <c r="H114" s="1"/>
      <c r="I114" s="1"/>
      <c r="J114" s="1"/>
    </row>
    <row r="115" spans="1:10" x14ac:dyDescent="0.3">
      <c r="A115" s="2" t="s">
        <v>134</v>
      </c>
      <c r="B115" s="696" t="s">
        <v>135</v>
      </c>
      <c r="C115" s="697"/>
      <c r="D115" s="697"/>
      <c r="E115" s="76"/>
      <c r="F115" s="697" t="s">
        <v>136</v>
      </c>
      <c r="G115" s="697"/>
      <c r="H115" s="1"/>
      <c r="I115" s="1"/>
      <c r="J115" s="1"/>
    </row>
    <row r="116" spans="1:10" x14ac:dyDescent="0.3">
      <c r="A116" s="2"/>
      <c r="B116" s="2"/>
      <c r="C116" s="2"/>
      <c r="D116" s="2"/>
      <c r="E116" s="2"/>
      <c r="F116" s="2"/>
      <c r="G116" s="2"/>
      <c r="H116" s="1"/>
      <c r="I116" s="1"/>
      <c r="J116" s="1"/>
    </row>
    <row r="117" spans="1:10" x14ac:dyDescent="0.3">
      <c r="A117" s="72" t="s">
        <v>139</v>
      </c>
      <c r="B117" s="73"/>
      <c r="C117" s="75"/>
      <c r="D117" s="75"/>
      <c r="E117" s="5"/>
      <c r="F117" s="695" t="s">
        <v>140</v>
      </c>
      <c r="G117" s="695"/>
      <c r="H117" s="1"/>
      <c r="I117" s="1"/>
      <c r="J117" s="1"/>
    </row>
    <row r="118" spans="1:10" x14ac:dyDescent="0.3">
      <c r="A118" s="2" t="s">
        <v>141</v>
      </c>
      <c r="B118" s="696" t="s">
        <v>135</v>
      </c>
      <c r="C118" s="697"/>
      <c r="D118" s="697"/>
      <c r="E118" s="76"/>
      <c r="F118" s="697" t="s">
        <v>136</v>
      </c>
      <c r="G118" s="697"/>
      <c r="H118" s="1"/>
      <c r="I118" s="1"/>
      <c r="J118" s="1"/>
    </row>
  </sheetData>
  <mergeCells count="37">
    <mergeCell ref="F117:G117"/>
    <mergeCell ref="B118:D118"/>
    <mergeCell ref="F118:G118"/>
    <mergeCell ref="E111:G111"/>
    <mergeCell ref="B112:D112"/>
    <mergeCell ref="E112:G112"/>
    <mergeCell ref="F114:G114"/>
    <mergeCell ref="B115:D115"/>
    <mergeCell ref="F115:G115"/>
    <mergeCell ref="A109:G109"/>
    <mergeCell ref="A60:G60"/>
    <mergeCell ref="A61:J61"/>
    <mergeCell ref="A89:G89"/>
    <mergeCell ref="A90:J90"/>
    <mergeCell ref="A92:G92"/>
    <mergeCell ref="A93:J94"/>
    <mergeCell ref="A98:G98"/>
    <mergeCell ref="A103:G103"/>
    <mergeCell ref="A104:G104"/>
    <mergeCell ref="A105:J105"/>
    <mergeCell ref="A108:G108"/>
    <mergeCell ref="A36:J36"/>
    <mergeCell ref="F14:J14"/>
    <mergeCell ref="B24:G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</mergeCells>
  <pageMargins left="0.6692913385826772" right="0.15748031496062992" top="0.27559055118110237" bottom="0.19685039370078741" header="0.15748031496062992" footer="0.15748031496062992"/>
  <pageSetup paperSize="9" scale="68" fitToWidth="2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topLeftCell="B1" zoomScale="80" zoomScaleNormal="80" workbookViewId="0">
      <selection activeCell="A153" sqref="A1:P15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199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200</v>
      </c>
      <c r="C24" s="703"/>
      <c r="D24" s="703"/>
      <c r="E24" s="703"/>
      <c r="F24" s="703"/>
      <c r="G24" s="703"/>
      <c r="H24" s="703"/>
      <c r="I24" s="703"/>
      <c r="J24" s="95" t="str">
        <f>H19</f>
        <v>03 февраля 2025 года</v>
      </c>
      <c r="K24" s="1"/>
      <c r="L24" s="1"/>
      <c r="M24" s="1"/>
      <c r="P24" s="13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40"/>
      <c r="M25" s="140"/>
      <c r="O25" s="14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40"/>
      <c r="M26" s="140"/>
      <c r="O26" s="140" t="s">
        <v>16</v>
      </c>
      <c r="P26" s="17" t="str">
        <f>H19</f>
        <v>03 февраля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37"/>
      <c r="I27" s="137"/>
      <c r="J27" s="137"/>
      <c r="L27" s="140"/>
      <c r="M27" s="140"/>
      <c r="O27" s="14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37"/>
      <c r="I28" s="137"/>
      <c r="J28" s="137"/>
      <c r="L28" s="140"/>
      <c r="M28" s="140"/>
      <c r="O28" s="14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40"/>
      <c r="M29" s="140"/>
      <c r="O29" s="14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40"/>
      <c r="M30" s="140"/>
      <c r="O30" s="14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40"/>
      <c r="M31" s="140"/>
      <c r="O31" s="14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40"/>
      <c r="M32" s="140"/>
      <c r="O32" s="14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45686</v>
      </c>
      <c r="I34" s="139" t="s">
        <v>150</v>
      </c>
      <c r="J34" s="139" t="s">
        <v>151</v>
      </c>
      <c r="K34" s="96">
        <f>H34</f>
        <v>45686</v>
      </c>
      <c r="L34" s="139" t="s">
        <v>150</v>
      </c>
      <c r="M34" s="139" t="s">
        <v>151</v>
      </c>
      <c r="N34" s="96">
        <f>H34</f>
        <v>45686</v>
      </c>
      <c r="O34" s="139" t="s">
        <v>150</v>
      </c>
      <c r="P34" s="139" t="s">
        <v>151</v>
      </c>
    </row>
    <row r="35" spans="1:16" x14ac:dyDescent="0.3">
      <c r="A35" s="138">
        <v>1</v>
      </c>
      <c r="B35" s="138">
        <f t="shared" ref="B35:G35" si="0">SUM(A35+1)</f>
        <v>2</v>
      </c>
      <c r="C35" s="138">
        <f t="shared" si="0"/>
        <v>3</v>
      </c>
      <c r="D35" s="138">
        <f t="shared" si="0"/>
        <v>4</v>
      </c>
      <c r="E35" s="138">
        <f t="shared" si="0"/>
        <v>5</v>
      </c>
      <c r="F35" s="138">
        <f t="shared" si="0"/>
        <v>6</v>
      </c>
      <c r="G35" s="138">
        <f t="shared" si="0"/>
        <v>7</v>
      </c>
      <c r="H35" s="138">
        <v>8</v>
      </c>
      <c r="I35" s="138">
        <v>9</v>
      </c>
      <c r="J35" s="138">
        <v>10</v>
      </c>
      <c r="K35" s="138">
        <v>11</v>
      </c>
      <c r="L35" s="138">
        <v>12</v>
      </c>
      <c r="M35" s="138">
        <v>13</v>
      </c>
      <c r="N35" s="138">
        <v>14</v>
      </c>
      <c r="O35" s="138">
        <v>15</v>
      </c>
      <c r="P35" s="138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49305.919999999998</v>
      </c>
      <c r="I53" s="32"/>
      <c r="J53" s="32">
        <f t="shared" si="1"/>
        <v>49305.919999999998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12073467.540000001</v>
      </c>
      <c r="I60" s="83">
        <f t="shared" ref="I60:P60" si="4">SUM(I37:I59)</f>
        <v>0</v>
      </c>
      <c r="J60" s="83">
        <f t="shared" si="4"/>
        <v>12073467.540000001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138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>
        <v>-2669.13</v>
      </c>
      <c r="J62" s="32">
        <f>H62+I62</f>
        <v>4486117.59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36" t="s">
        <v>210</v>
      </c>
      <c r="B63" s="28" t="s">
        <v>43</v>
      </c>
      <c r="C63" s="28" t="s">
        <v>100</v>
      </c>
      <c r="D63" s="29" t="s">
        <v>101</v>
      </c>
      <c r="E63" s="30">
        <v>111</v>
      </c>
      <c r="F63" s="31">
        <v>266100</v>
      </c>
      <c r="G63" s="30">
        <v>1000</v>
      </c>
      <c r="H63" s="32">
        <v>0</v>
      </c>
      <c r="I63" s="32">
        <v>2669.13</v>
      </c>
      <c r="J63" s="32">
        <f>H63+I63</f>
        <v>2669.13</v>
      </c>
      <c r="K63" s="32"/>
      <c r="L63" s="32"/>
      <c r="M63" s="32"/>
      <c r="N63" s="32"/>
      <c r="O63" s="32"/>
      <c r="P63" s="32"/>
    </row>
    <row r="64" spans="1:16" ht="36" x14ac:dyDescent="0.3">
      <c r="A64" s="40" t="s">
        <v>49</v>
      </c>
      <c r="B64" s="28" t="s">
        <v>43</v>
      </c>
      <c r="C64" s="28" t="s">
        <v>100</v>
      </c>
      <c r="D64" s="29" t="s">
        <v>101</v>
      </c>
      <c r="E64" s="30">
        <v>112</v>
      </c>
      <c r="F64" s="31">
        <v>214000</v>
      </c>
      <c r="G64" s="30">
        <v>1000</v>
      </c>
      <c r="H64" s="32">
        <v>30000</v>
      </c>
      <c r="I64" s="32"/>
      <c r="J64" s="32">
        <f t="shared" ref="J64:J88" si="5">H64+I64</f>
        <v>30000</v>
      </c>
      <c r="K64" s="32">
        <v>20000</v>
      </c>
      <c r="L64" s="32"/>
      <c r="M64" s="32">
        <f t="shared" ref="M64:M88" si="6">K64+L64</f>
        <v>20000</v>
      </c>
      <c r="N64" s="32">
        <v>20000</v>
      </c>
      <c r="O64" s="32"/>
      <c r="P64" s="32">
        <f t="shared" ref="P64:P88" si="7">N64+O64</f>
        <v>20000</v>
      </c>
    </row>
    <row r="65" spans="1:16" x14ac:dyDescent="0.3">
      <c r="A65" s="138" t="s">
        <v>50</v>
      </c>
      <c r="B65" s="28" t="s">
        <v>43</v>
      </c>
      <c r="C65" s="28" t="s">
        <v>100</v>
      </c>
      <c r="D65" s="29" t="s">
        <v>101</v>
      </c>
      <c r="E65" s="30">
        <v>119</v>
      </c>
      <c r="F65" s="30">
        <v>213000</v>
      </c>
      <c r="G65" s="30">
        <v>1000</v>
      </c>
      <c r="H65" s="32">
        <v>1355613.59</v>
      </c>
      <c r="I65" s="32"/>
      <c r="J65" s="32">
        <f t="shared" si="5"/>
        <v>1355613.59</v>
      </c>
      <c r="K65" s="32">
        <v>1355613.59</v>
      </c>
      <c r="L65" s="32"/>
      <c r="M65" s="32">
        <f t="shared" si="6"/>
        <v>1355613.59</v>
      </c>
      <c r="N65" s="32">
        <v>1355613.59</v>
      </c>
      <c r="O65" s="32"/>
      <c r="P65" s="32">
        <f t="shared" si="7"/>
        <v>1355613.59</v>
      </c>
    </row>
    <row r="66" spans="1:16" x14ac:dyDescent="0.3">
      <c r="A66" s="138" t="s">
        <v>53</v>
      </c>
      <c r="B66" s="28" t="s">
        <v>43</v>
      </c>
      <c r="C66" s="28" t="s">
        <v>100</v>
      </c>
      <c r="D66" s="29" t="s">
        <v>101</v>
      </c>
      <c r="E66" s="30">
        <v>244</v>
      </c>
      <c r="F66" s="30">
        <v>221100</v>
      </c>
      <c r="G66" s="30">
        <v>1000</v>
      </c>
      <c r="H66" s="32">
        <v>300</v>
      </c>
      <c r="I66" s="32"/>
      <c r="J66" s="32">
        <f t="shared" si="5"/>
        <v>300</v>
      </c>
      <c r="K66" s="32">
        <v>0</v>
      </c>
      <c r="L66" s="32"/>
      <c r="M66" s="32">
        <f t="shared" si="6"/>
        <v>0</v>
      </c>
      <c r="N66" s="32">
        <v>0</v>
      </c>
      <c r="O66" s="32"/>
      <c r="P66" s="32">
        <f t="shared" si="7"/>
        <v>0</v>
      </c>
    </row>
    <row r="67" spans="1:16" x14ac:dyDescent="0.3">
      <c r="A67" s="81" t="s">
        <v>58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60</v>
      </c>
      <c r="G67" s="29" t="s">
        <v>48</v>
      </c>
      <c r="H67" s="32">
        <v>3576721.75</v>
      </c>
      <c r="I67" s="32"/>
      <c r="J67" s="32">
        <f t="shared" si="5"/>
        <v>3576721.75</v>
      </c>
      <c r="K67" s="32">
        <v>4226794.0999999996</v>
      </c>
      <c r="L67" s="32"/>
      <c r="M67" s="32">
        <f t="shared" si="6"/>
        <v>4226794.0999999996</v>
      </c>
      <c r="N67" s="32">
        <v>4420314.8899999997</v>
      </c>
      <c r="O67" s="32"/>
      <c r="P67" s="32">
        <f t="shared" si="7"/>
        <v>4420314.8899999997</v>
      </c>
    </row>
    <row r="68" spans="1:16" x14ac:dyDescent="0.3">
      <c r="A68" s="40" t="s">
        <v>61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62</v>
      </c>
      <c r="G68" s="29" t="s">
        <v>48</v>
      </c>
      <c r="H68" s="32">
        <v>1343722.52</v>
      </c>
      <c r="I68" s="32"/>
      <c r="J68" s="32">
        <f t="shared" si="5"/>
        <v>1343722.52</v>
      </c>
      <c r="K68" s="32">
        <v>1902380.6</v>
      </c>
      <c r="L68" s="32"/>
      <c r="M68" s="32">
        <f t="shared" si="6"/>
        <v>1902380.6</v>
      </c>
      <c r="N68" s="32">
        <v>1983351.63</v>
      </c>
      <c r="O68" s="32"/>
      <c r="P68" s="32">
        <f t="shared" si="7"/>
        <v>1983351.63</v>
      </c>
    </row>
    <row r="69" spans="1:16" x14ac:dyDescent="0.3">
      <c r="A69" s="40" t="s">
        <v>63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64</v>
      </c>
      <c r="G69" s="29" t="s">
        <v>48</v>
      </c>
      <c r="H69" s="32">
        <v>121057.60000000001</v>
      </c>
      <c r="I69" s="32"/>
      <c r="J69" s="32">
        <f t="shared" si="5"/>
        <v>121057.60000000001</v>
      </c>
      <c r="K69" s="32">
        <v>172092.96</v>
      </c>
      <c r="L69" s="32"/>
      <c r="M69" s="32">
        <f t="shared" si="6"/>
        <v>172092.96</v>
      </c>
      <c r="N69" s="32">
        <v>179678.2</v>
      </c>
      <c r="O69" s="32"/>
      <c r="P69" s="32">
        <f t="shared" si="7"/>
        <v>179678.2</v>
      </c>
    </row>
    <row r="70" spans="1:16" x14ac:dyDescent="0.3">
      <c r="A70" s="40" t="s">
        <v>65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66</v>
      </c>
      <c r="G70" s="29" t="s">
        <v>48</v>
      </c>
      <c r="H70" s="32">
        <v>182131.20000000001</v>
      </c>
      <c r="I70" s="32"/>
      <c r="J70" s="32">
        <f t="shared" si="5"/>
        <v>182131.20000000001</v>
      </c>
      <c r="K70" s="32">
        <v>295668.96000000002</v>
      </c>
      <c r="L70" s="32"/>
      <c r="M70" s="32">
        <f t="shared" si="6"/>
        <v>295668.96000000002</v>
      </c>
      <c r="N70" s="32">
        <v>308699.12</v>
      </c>
      <c r="O70" s="32"/>
      <c r="P70" s="32">
        <f t="shared" si="7"/>
        <v>308699.12</v>
      </c>
    </row>
    <row r="71" spans="1:16" x14ac:dyDescent="0.3">
      <c r="A71" s="81" t="s">
        <v>67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68</v>
      </c>
      <c r="G71" s="29" t="s">
        <v>48</v>
      </c>
      <c r="H71" s="32">
        <v>59536.4</v>
      </c>
      <c r="I71" s="32"/>
      <c r="J71" s="32">
        <f t="shared" si="5"/>
        <v>59536.4</v>
      </c>
      <c r="K71" s="32">
        <v>84527.22</v>
      </c>
      <c r="L71" s="32"/>
      <c r="M71" s="32">
        <f t="shared" si="6"/>
        <v>84527.22</v>
      </c>
      <c r="N71" s="32">
        <v>86184.55</v>
      </c>
      <c r="O71" s="32"/>
      <c r="P71" s="32">
        <f t="shared" si="7"/>
        <v>86184.55</v>
      </c>
    </row>
    <row r="72" spans="1:16" ht="24" x14ac:dyDescent="0.3">
      <c r="A72" s="40" t="s">
        <v>69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70</v>
      </c>
      <c r="G72" s="29" t="s">
        <v>48</v>
      </c>
      <c r="H72" s="32">
        <v>13200</v>
      </c>
      <c r="I72" s="32"/>
      <c r="J72" s="32">
        <f t="shared" si="5"/>
        <v>13200</v>
      </c>
      <c r="K72" s="32">
        <v>18000</v>
      </c>
      <c r="L72" s="32"/>
      <c r="M72" s="32">
        <f t="shared" si="6"/>
        <v>18000</v>
      </c>
      <c r="N72" s="32">
        <v>22500</v>
      </c>
      <c r="O72" s="32"/>
      <c r="P72" s="32">
        <f t="shared" si="7"/>
        <v>22500</v>
      </c>
    </row>
    <row r="73" spans="1:16" ht="24" x14ac:dyDescent="0.3">
      <c r="A73" s="81" t="s">
        <v>102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72</v>
      </c>
      <c r="G73" s="29" t="s">
        <v>48</v>
      </c>
      <c r="H73" s="32">
        <v>94200</v>
      </c>
      <c r="I73" s="32"/>
      <c r="J73" s="32">
        <f t="shared" si="5"/>
        <v>94200</v>
      </c>
      <c r="K73" s="32">
        <v>85500</v>
      </c>
      <c r="L73" s="32"/>
      <c r="M73" s="32">
        <f t="shared" si="6"/>
        <v>85500</v>
      </c>
      <c r="N73" s="32">
        <v>106875</v>
      </c>
      <c r="O73" s="32"/>
      <c r="P73" s="32">
        <f t="shared" si="7"/>
        <v>106875</v>
      </c>
    </row>
    <row r="74" spans="1:16" x14ac:dyDescent="0.3">
      <c r="A74" s="40" t="s">
        <v>73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74</v>
      </c>
      <c r="G74" s="29" t="s">
        <v>48</v>
      </c>
      <c r="H74" s="32">
        <v>120000</v>
      </c>
      <c r="I74" s="32"/>
      <c r="J74" s="32">
        <f t="shared" si="5"/>
        <v>120000</v>
      </c>
      <c r="K74" s="32">
        <v>100000</v>
      </c>
      <c r="L74" s="32"/>
      <c r="M74" s="32">
        <f t="shared" si="6"/>
        <v>100000</v>
      </c>
      <c r="N74" s="32">
        <v>100000</v>
      </c>
      <c r="O74" s="32"/>
      <c r="P74" s="32">
        <f t="shared" si="7"/>
        <v>100000</v>
      </c>
    </row>
    <row r="75" spans="1:16" x14ac:dyDescent="0.3">
      <c r="A75" s="40" t="s">
        <v>75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76</v>
      </c>
      <c r="G75" s="29" t="s">
        <v>48</v>
      </c>
      <c r="H75" s="32">
        <v>0</v>
      </c>
      <c r="I75" s="32"/>
      <c r="J75" s="32">
        <f t="shared" si="5"/>
        <v>0</v>
      </c>
      <c r="K75" s="34"/>
      <c r="L75" s="34"/>
      <c r="M75" s="32">
        <f t="shared" si="6"/>
        <v>0</v>
      </c>
      <c r="N75" s="34"/>
      <c r="O75" s="32"/>
      <c r="P75" s="32">
        <f t="shared" si="7"/>
        <v>0</v>
      </c>
    </row>
    <row r="76" spans="1:16" x14ac:dyDescent="0.3">
      <c r="A76" s="40" t="s">
        <v>77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78</v>
      </c>
      <c r="G76" s="29" t="s">
        <v>48</v>
      </c>
      <c r="H76" s="32">
        <v>63765.84</v>
      </c>
      <c r="I76" s="32"/>
      <c r="J76" s="32">
        <f t="shared" si="5"/>
        <v>63765.84</v>
      </c>
      <c r="K76" s="32">
        <v>99250</v>
      </c>
      <c r="L76" s="32"/>
      <c r="M76" s="32">
        <f t="shared" si="6"/>
        <v>99250</v>
      </c>
      <c r="N76" s="32">
        <v>124062.5</v>
      </c>
      <c r="O76" s="32"/>
      <c r="P76" s="32">
        <f t="shared" si="7"/>
        <v>124062.5</v>
      </c>
    </row>
    <row r="77" spans="1:16" x14ac:dyDescent="0.3">
      <c r="A77" s="138" t="s">
        <v>103</v>
      </c>
      <c r="B77" s="40" t="s">
        <v>43</v>
      </c>
      <c r="C77" s="40" t="s">
        <v>100</v>
      </c>
      <c r="D77" s="29" t="s">
        <v>101</v>
      </c>
      <c r="E77" s="138">
        <v>244</v>
      </c>
      <c r="F77" s="42">
        <v>226500</v>
      </c>
      <c r="G77" s="29" t="s">
        <v>48</v>
      </c>
      <c r="H77" s="32">
        <v>195300</v>
      </c>
      <c r="I77" s="32"/>
      <c r="J77" s="32">
        <f t="shared" si="5"/>
        <v>195300</v>
      </c>
      <c r="K77" s="32">
        <v>244125</v>
      </c>
      <c r="L77" s="32"/>
      <c r="M77" s="32">
        <f t="shared" si="6"/>
        <v>244125</v>
      </c>
      <c r="N77" s="32">
        <v>305156.25</v>
      </c>
      <c r="O77" s="32"/>
      <c r="P77" s="32">
        <f t="shared" si="7"/>
        <v>305156.25</v>
      </c>
    </row>
    <row r="78" spans="1:16" ht="24" x14ac:dyDescent="0.3">
      <c r="A78" s="40" t="s">
        <v>79</v>
      </c>
      <c r="B78" s="40" t="s">
        <v>43</v>
      </c>
      <c r="C78" s="40" t="s">
        <v>100</v>
      </c>
      <c r="D78" s="29" t="s">
        <v>101</v>
      </c>
      <c r="E78" s="138">
        <v>244</v>
      </c>
      <c r="F78" s="42">
        <v>226800</v>
      </c>
      <c r="G78" s="29" t="s">
        <v>48</v>
      </c>
      <c r="H78" s="32">
        <v>335000</v>
      </c>
      <c r="I78" s="32"/>
      <c r="J78" s="32">
        <f t="shared" si="5"/>
        <v>335000</v>
      </c>
      <c r="K78" s="32">
        <v>337000</v>
      </c>
      <c r="L78" s="32"/>
      <c r="M78" s="32">
        <f t="shared" si="6"/>
        <v>337000</v>
      </c>
      <c r="N78" s="32">
        <v>337000</v>
      </c>
      <c r="O78" s="32"/>
      <c r="P78" s="32">
        <f t="shared" si="7"/>
        <v>337000</v>
      </c>
    </row>
    <row r="79" spans="1:16" x14ac:dyDescent="0.3">
      <c r="A79" s="40" t="s">
        <v>81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82</v>
      </c>
      <c r="G79" s="29" t="s">
        <v>48</v>
      </c>
      <c r="H79" s="32">
        <v>99700</v>
      </c>
      <c r="I79" s="32"/>
      <c r="J79" s="32">
        <f t="shared" si="5"/>
        <v>99700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104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105</v>
      </c>
      <c r="G80" s="29" t="s">
        <v>48</v>
      </c>
      <c r="H80" s="32">
        <v>14000</v>
      </c>
      <c r="I80" s="32"/>
      <c r="J80" s="32">
        <f t="shared" si="5"/>
        <v>14000</v>
      </c>
      <c r="K80" s="32">
        <v>14000</v>
      </c>
      <c r="L80" s="32"/>
      <c r="M80" s="32">
        <f t="shared" si="6"/>
        <v>14000</v>
      </c>
      <c r="N80" s="32">
        <v>16000</v>
      </c>
      <c r="O80" s="32"/>
      <c r="P80" s="32">
        <f t="shared" si="7"/>
        <v>16000</v>
      </c>
    </row>
    <row r="81" spans="1:16" ht="24" x14ac:dyDescent="0.3">
      <c r="A81" s="40" t="s">
        <v>83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84</v>
      </c>
      <c r="G81" s="29" t="s">
        <v>48</v>
      </c>
      <c r="H81" s="32">
        <v>40000</v>
      </c>
      <c r="I81" s="32"/>
      <c r="J81" s="32">
        <f t="shared" si="5"/>
        <v>40000</v>
      </c>
      <c r="K81" s="32">
        <v>40000</v>
      </c>
      <c r="L81" s="32"/>
      <c r="M81" s="32">
        <f t="shared" si="6"/>
        <v>40000</v>
      </c>
      <c r="N81" s="32">
        <v>40000</v>
      </c>
      <c r="O81" s="32"/>
      <c r="P81" s="32">
        <f t="shared" si="7"/>
        <v>40000</v>
      </c>
    </row>
    <row r="82" spans="1:16" x14ac:dyDescent="0.3">
      <c r="A82" s="82" t="s">
        <v>85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86</v>
      </c>
      <c r="G82" s="29" t="s">
        <v>48</v>
      </c>
      <c r="H82" s="32">
        <v>30000</v>
      </c>
      <c r="I82" s="32"/>
      <c r="J82" s="32">
        <f t="shared" si="5"/>
        <v>30000</v>
      </c>
      <c r="K82" s="32">
        <v>30000</v>
      </c>
      <c r="L82" s="32"/>
      <c r="M82" s="32">
        <f t="shared" si="6"/>
        <v>30000</v>
      </c>
      <c r="N82" s="32">
        <v>30000</v>
      </c>
      <c r="O82" s="32"/>
      <c r="P82" s="32">
        <f t="shared" si="7"/>
        <v>30000</v>
      </c>
    </row>
    <row r="83" spans="1:16" x14ac:dyDescent="0.3">
      <c r="A83" s="40" t="s">
        <v>89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90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40" t="s">
        <v>106</v>
      </c>
      <c r="B84" s="44" t="s">
        <v>43</v>
      </c>
      <c r="C84" s="44" t="s">
        <v>100</v>
      </c>
      <c r="D84" s="29" t="s">
        <v>101</v>
      </c>
      <c r="E84" s="43" t="s">
        <v>54</v>
      </c>
      <c r="F84" s="43" t="s">
        <v>107</v>
      </c>
      <c r="G84" s="29" t="s">
        <v>48</v>
      </c>
      <c r="H84" s="32">
        <v>22500</v>
      </c>
      <c r="I84" s="32"/>
      <c r="J84" s="32">
        <f t="shared" si="5"/>
        <v>22500</v>
      </c>
      <c r="K84" s="32">
        <v>22500</v>
      </c>
      <c r="L84" s="32"/>
      <c r="M84" s="32">
        <f t="shared" si="6"/>
        <v>22500</v>
      </c>
      <c r="N84" s="32">
        <v>22500</v>
      </c>
      <c r="O84" s="32"/>
      <c r="P84" s="32">
        <f t="shared" si="7"/>
        <v>22500</v>
      </c>
    </row>
    <row r="85" spans="1:16" x14ac:dyDescent="0.3">
      <c r="A85" s="40" t="s">
        <v>91</v>
      </c>
      <c r="B85" s="28" t="s">
        <v>43</v>
      </c>
      <c r="C85" s="28" t="s">
        <v>100</v>
      </c>
      <c r="D85" s="29" t="s">
        <v>101</v>
      </c>
      <c r="E85" s="45" t="s">
        <v>54</v>
      </c>
      <c r="F85" s="45" t="s">
        <v>92</v>
      </c>
      <c r="G85" s="45" t="s">
        <v>48</v>
      </c>
      <c r="H85" s="32">
        <v>80000</v>
      </c>
      <c r="I85" s="32"/>
      <c r="J85" s="32">
        <f t="shared" si="5"/>
        <v>80000</v>
      </c>
      <c r="K85" s="32">
        <v>80000</v>
      </c>
      <c r="L85" s="32"/>
      <c r="M85" s="32">
        <f t="shared" si="6"/>
        <v>80000</v>
      </c>
      <c r="N85" s="32">
        <v>80000</v>
      </c>
      <c r="O85" s="32"/>
      <c r="P85" s="32">
        <f t="shared" si="7"/>
        <v>80000</v>
      </c>
    </row>
    <row r="86" spans="1:16" x14ac:dyDescent="0.3">
      <c r="A86" s="40" t="s">
        <v>93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95</v>
      </c>
      <c r="G86" s="46" t="s">
        <v>48</v>
      </c>
      <c r="H86" s="32">
        <v>60238</v>
      </c>
      <c r="I86" s="32"/>
      <c r="J86" s="32">
        <f t="shared" si="5"/>
        <v>60238</v>
      </c>
      <c r="K86" s="32">
        <v>60238</v>
      </c>
      <c r="L86" s="32"/>
      <c r="M86" s="32">
        <f t="shared" si="6"/>
        <v>60238</v>
      </c>
      <c r="N86" s="32">
        <v>60238</v>
      </c>
      <c r="O86" s="32"/>
      <c r="P86" s="32">
        <f t="shared" si="7"/>
        <v>60238</v>
      </c>
    </row>
    <row r="87" spans="1:16" x14ac:dyDescent="0.3">
      <c r="A87" s="40" t="s">
        <v>108</v>
      </c>
      <c r="B87" s="28" t="s">
        <v>43</v>
      </c>
      <c r="C87" s="28" t="s">
        <v>100</v>
      </c>
      <c r="D87" s="29" t="s">
        <v>101</v>
      </c>
      <c r="E87" s="29" t="s">
        <v>94</v>
      </c>
      <c r="F87" s="46" t="s">
        <v>97</v>
      </c>
      <c r="G87" s="46" t="s">
        <v>48</v>
      </c>
      <c r="H87" s="32">
        <v>25281</v>
      </c>
      <c r="I87" s="32"/>
      <c r="J87" s="32">
        <f t="shared" si="5"/>
        <v>25281</v>
      </c>
      <c r="K87" s="32">
        <v>25281</v>
      </c>
      <c r="L87" s="32"/>
      <c r="M87" s="32">
        <f t="shared" si="6"/>
        <v>25281</v>
      </c>
      <c r="N87" s="32">
        <v>25281</v>
      </c>
      <c r="O87" s="32"/>
      <c r="P87" s="32">
        <f t="shared" si="7"/>
        <v>25281</v>
      </c>
    </row>
    <row r="88" spans="1:16" x14ac:dyDescent="0.3">
      <c r="A88" s="40" t="s">
        <v>109</v>
      </c>
      <c r="B88" s="28" t="s">
        <v>43</v>
      </c>
      <c r="C88" s="28" t="s">
        <v>100</v>
      </c>
      <c r="D88" s="29" t="s">
        <v>101</v>
      </c>
      <c r="E88" s="29" t="s">
        <v>110</v>
      </c>
      <c r="F88" s="46" t="s">
        <v>111</v>
      </c>
      <c r="G88" s="46" t="s">
        <v>48</v>
      </c>
      <c r="H88" s="32">
        <v>37790</v>
      </c>
      <c r="I88" s="32"/>
      <c r="J88" s="32">
        <f t="shared" si="5"/>
        <v>37790</v>
      </c>
      <c r="K88" s="32">
        <v>37790</v>
      </c>
      <c r="L88" s="32"/>
      <c r="M88" s="32">
        <f t="shared" si="6"/>
        <v>37790</v>
      </c>
      <c r="N88" s="32">
        <v>37790</v>
      </c>
      <c r="O88" s="32"/>
      <c r="P88" s="32">
        <f t="shared" si="7"/>
        <v>37790</v>
      </c>
    </row>
    <row r="89" spans="1:16" x14ac:dyDescent="0.3">
      <c r="A89" s="672" t="s">
        <v>98</v>
      </c>
      <c r="B89" s="672"/>
      <c r="C89" s="672"/>
      <c r="D89" s="672"/>
      <c r="E89" s="672"/>
      <c r="F89" s="672"/>
      <c r="G89" s="672"/>
      <c r="H89" s="98">
        <f>SUM(H62:H88)</f>
        <v>12428844.619999997</v>
      </c>
      <c r="I89" s="98">
        <f t="shared" ref="I89:P89" si="8">SUM(I62:I88)</f>
        <v>0</v>
      </c>
      <c r="J89" s="98">
        <f t="shared" si="8"/>
        <v>12428844.619999997</v>
      </c>
      <c r="K89" s="98">
        <f t="shared" si="8"/>
        <v>13879548.150000002</v>
      </c>
      <c r="L89" s="98">
        <f t="shared" si="8"/>
        <v>0</v>
      </c>
      <c r="M89" s="98">
        <f t="shared" si="8"/>
        <v>13879548.150000002</v>
      </c>
      <c r="N89" s="98">
        <f t="shared" si="8"/>
        <v>14290031.449999997</v>
      </c>
      <c r="O89" s="98">
        <f t="shared" si="8"/>
        <v>0</v>
      </c>
      <c r="P89" s="98">
        <f t="shared" si="8"/>
        <v>14290031.449999997</v>
      </c>
    </row>
    <row r="90" spans="1:16" ht="15" customHeight="1" x14ac:dyDescent="0.3">
      <c r="A90" s="704" t="s">
        <v>112</v>
      </c>
      <c r="B90" s="704"/>
      <c r="C90" s="704"/>
      <c r="D90" s="704"/>
      <c r="E90" s="704"/>
      <c r="F90" s="704"/>
      <c r="G90" s="704"/>
      <c r="H90" s="704"/>
      <c r="I90" s="704"/>
      <c r="J90" s="704"/>
      <c r="K90" s="704"/>
      <c r="L90" s="704"/>
      <c r="M90" s="704"/>
      <c r="N90" s="704"/>
      <c r="O90" s="704"/>
      <c r="P90" s="704"/>
    </row>
    <row r="91" spans="1:16" x14ac:dyDescent="0.3">
      <c r="A91" s="40" t="s">
        <v>87</v>
      </c>
      <c r="B91" s="40" t="s">
        <v>43</v>
      </c>
      <c r="C91" s="40" t="s">
        <v>44</v>
      </c>
      <c r="D91" s="45" t="s">
        <v>45</v>
      </c>
      <c r="E91" s="45" t="s">
        <v>54</v>
      </c>
      <c r="F91" s="45" t="s">
        <v>88</v>
      </c>
      <c r="G91" s="99" t="s">
        <v>113</v>
      </c>
      <c r="H91" s="32">
        <v>5000000</v>
      </c>
      <c r="I91" s="32"/>
      <c r="J91" s="32">
        <f>H91+I91</f>
        <v>5000000</v>
      </c>
      <c r="K91" s="32">
        <v>5800000</v>
      </c>
      <c r="L91" s="32"/>
      <c r="M91" s="32">
        <f>K91+L91</f>
        <v>5800000</v>
      </c>
      <c r="N91" s="32">
        <v>5800000</v>
      </c>
      <c r="O91" s="97"/>
      <c r="P91" s="32">
        <f>N91+O91</f>
        <v>5800000</v>
      </c>
    </row>
    <row r="92" spans="1:16" x14ac:dyDescent="0.3">
      <c r="A92" s="672" t="s">
        <v>114</v>
      </c>
      <c r="B92" s="672"/>
      <c r="C92" s="672"/>
      <c r="D92" s="672"/>
      <c r="E92" s="672"/>
      <c r="F92" s="672"/>
      <c r="G92" s="672"/>
      <c r="H92" s="100">
        <f>SUM(H91)</f>
        <v>5000000</v>
      </c>
      <c r="I92" s="100">
        <f t="shared" ref="I92:P92" si="9">SUM(I91)</f>
        <v>0</v>
      </c>
      <c r="J92" s="100">
        <f t="shared" si="9"/>
        <v>5000000</v>
      </c>
      <c r="K92" s="100">
        <f t="shared" si="9"/>
        <v>5800000</v>
      </c>
      <c r="L92" s="100">
        <f t="shared" si="9"/>
        <v>0</v>
      </c>
      <c r="M92" s="100">
        <f t="shared" si="9"/>
        <v>5800000</v>
      </c>
      <c r="N92" s="100">
        <f t="shared" si="9"/>
        <v>5800000</v>
      </c>
      <c r="O92" s="100">
        <f t="shared" si="9"/>
        <v>0</v>
      </c>
      <c r="P92" s="100">
        <f t="shared" si="9"/>
        <v>5800000</v>
      </c>
    </row>
    <row r="93" spans="1:16" hidden="1" x14ac:dyDescent="0.3">
      <c r="A93" s="702" t="s">
        <v>115</v>
      </c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t="25.2" hidden="1" customHeight="1" thickBot="1" x14ac:dyDescent="0.35">
      <c r="A94" s="702"/>
      <c r="B94" s="702"/>
      <c r="C94" s="702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97"/>
      <c r="P94" s="97"/>
    </row>
    <row r="95" spans="1:16" hidden="1" x14ac:dyDescent="0.3">
      <c r="A95" s="82" t="s">
        <v>42</v>
      </c>
      <c r="B95" s="58" t="s">
        <v>43</v>
      </c>
      <c r="C95" s="58" t="s">
        <v>44</v>
      </c>
      <c r="D95" s="58" t="s">
        <v>116</v>
      </c>
      <c r="E95" s="58" t="s">
        <v>46</v>
      </c>
      <c r="F95" s="58" t="s">
        <v>47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50</v>
      </c>
      <c r="B96" s="58" t="s">
        <v>43</v>
      </c>
      <c r="C96" s="58" t="s">
        <v>44</v>
      </c>
      <c r="D96" s="58" t="s">
        <v>116</v>
      </c>
      <c r="E96" s="58" t="s">
        <v>51</v>
      </c>
      <c r="F96" s="58" t="s">
        <v>52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82" t="s">
        <v>118</v>
      </c>
      <c r="B97" s="58" t="s">
        <v>43</v>
      </c>
      <c r="C97" s="58" t="s">
        <v>44</v>
      </c>
      <c r="D97" s="58" t="s">
        <v>116</v>
      </c>
      <c r="E97" s="58" t="s">
        <v>54</v>
      </c>
      <c r="F97" s="58" t="s">
        <v>119</v>
      </c>
      <c r="G97" s="57" t="s">
        <v>117</v>
      </c>
      <c r="H97" s="32"/>
      <c r="I97" s="32"/>
      <c r="J97" s="32"/>
      <c r="K97" s="32"/>
      <c r="L97" s="32"/>
      <c r="M97" s="32"/>
      <c r="N97" s="32"/>
      <c r="O97" s="97"/>
      <c r="P97" s="97"/>
    </row>
    <row r="98" spans="1:16" hidden="1" x14ac:dyDescent="0.3">
      <c r="A98" s="702" t="s">
        <v>120</v>
      </c>
      <c r="B98" s="702"/>
      <c r="C98" s="702"/>
      <c r="D98" s="702"/>
      <c r="E98" s="702"/>
      <c r="F98" s="702"/>
      <c r="G98" s="702"/>
      <c r="H98" s="59">
        <f>SUM(H95:H97)</f>
        <v>0</v>
      </c>
      <c r="I98" s="59"/>
      <c r="J98" s="59"/>
      <c r="K98" s="59">
        <f t="shared" ref="K98:N98" si="10">SUM(K95:K97)</f>
        <v>0</v>
      </c>
      <c r="L98" s="59"/>
      <c r="M98" s="59"/>
      <c r="N98" s="59">
        <f t="shared" si="10"/>
        <v>0</v>
      </c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100</v>
      </c>
      <c r="D99" s="58" t="s">
        <v>121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100</v>
      </c>
      <c r="D100" s="58" t="s">
        <v>121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100</v>
      </c>
      <c r="D101" s="58" t="s">
        <v>121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40" t="s">
        <v>122</v>
      </c>
      <c r="B102" s="58" t="s">
        <v>43</v>
      </c>
      <c r="C102" s="58" t="s">
        <v>123</v>
      </c>
      <c r="D102" s="58" t="s">
        <v>121</v>
      </c>
      <c r="E102" s="58" t="s">
        <v>54</v>
      </c>
      <c r="F102" s="58" t="s">
        <v>124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705" t="s">
        <v>125</v>
      </c>
      <c r="B103" s="705"/>
      <c r="C103" s="705"/>
      <c r="D103" s="705"/>
      <c r="E103" s="705"/>
      <c r="F103" s="705"/>
      <c r="G103" s="705"/>
      <c r="H103" s="83">
        <f>SUM(H99:H102)</f>
        <v>0</v>
      </c>
      <c r="I103" s="83"/>
      <c r="J103" s="83"/>
      <c r="K103" s="83">
        <f t="shared" ref="K103:N103" si="11">SUM(K99:K102)</f>
        <v>0</v>
      </c>
      <c r="L103" s="83"/>
      <c r="M103" s="83"/>
      <c r="N103" s="83">
        <f t="shared" si="11"/>
        <v>0</v>
      </c>
      <c r="O103" s="97"/>
      <c r="P103" s="97"/>
    </row>
    <row r="104" spans="1:16" hidden="1" x14ac:dyDescent="0.3">
      <c r="A104" s="706" t="s">
        <v>126</v>
      </c>
      <c r="B104" s="706"/>
      <c r="C104" s="706"/>
      <c r="D104" s="706"/>
      <c r="E104" s="706"/>
      <c r="F104" s="706"/>
      <c r="G104" s="706"/>
      <c r="H104" s="101">
        <f>H98+H103</f>
        <v>0</v>
      </c>
      <c r="I104" s="101"/>
      <c r="J104" s="101"/>
      <c r="K104" s="101">
        <f t="shared" ref="K104:N104" si="12">K98+K103</f>
        <v>0</v>
      </c>
      <c r="L104" s="101"/>
      <c r="M104" s="101"/>
      <c r="N104" s="101">
        <f t="shared" si="12"/>
        <v>0</v>
      </c>
      <c r="O104" s="97"/>
      <c r="P104" s="97"/>
    </row>
    <row r="105" spans="1:16" hidden="1" x14ac:dyDescent="0.3">
      <c r="A105" s="700" t="s">
        <v>127</v>
      </c>
      <c r="B105" s="700"/>
      <c r="C105" s="700"/>
      <c r="D105" s="700"/>
      <c r="E105" s="700"/>
      <c r="F105" s="700"/>
      <c r="G105" s="700"/>
      <c r="H105" s="700"/>
      <c r="I105" s="700"/>
      <c r="J105" s="700"/>
      <c r="K105" s="700"/>
      <c r="L105" s="700"/>
      <c r="M105" s="700"/>
      <c r="N105" s="700"/>
      <c r="O105" s="97"/>
      <c r="P105" s="97"/>
    </row>
    <row r="106" spans="1:16" hidden="1" x14ac:dyDescent="0.3">
      <c r="A106" s="82" t="s">
        <v>42</v>
      </c>
      <c r="B106" s="58" t="s">
        <v>43</v>
      </c>
      <c r="C106" s="58" t="s">
        <v>100</v>
      </c>
      <c r="D106" s="58" t="s">
        <v>128</v>
      </c>
      <c r="E106" s="58" t="s">
        <v>46</v>
      </c>
      <c r="F106" s="58" t="s">
        <v>47</v>
      </c>
      <c r="G106" s="102" t="s">
        <v>129</v>
      </c>
      <c r="H106" s="32"/>
      <c r="I106" s="32"/>
      <c r="J106" s="32"/>
      <c r="K106" s="34"/>
      <c r="L106" s="34"/>
      <c r="M106" s="34"/>
      <c r="N106" s="34"/>
      <c r="O106" s="97"/>
      <c r="P106" s="97"/>
    </row>
    <row r="107" spans="1:16" hidden="1" x14ac:dyDescent="0.3">
      <c r="A107" s="82" t="s">
        <v>50</v>
      </c>
      <c r="B107" s="58" t="s">
        <v>43</v>
      </c>
      <c r="C107" s="58" t="s">
        <v>100</v>
      </c>
      <c r="D107" s="58" t="s">
        <v>128</v>
      </c>
      <c r="E107" s="58" t="s">
        <v>51</v>
      </c>
      <c r="F107" s="58">
        <v>213000</v>
      </c>
      <c r="G107" s="102" t="s">
        <v>129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716" t="s">
        <v>130</v>
      </c>
      <c r="B108" s="716"/>
      <c r="C108" s="716"/>
      <c r="D108" s="716"/>
      <c r="E108" s="716"/>
      <c r="F108" s="716"/>
      <c r="G108" s="716"/>
      <c r="H108" s="121">
        <f>SUM(H106:H107)</f>
        <v>0</v>
      </c>
      <c r="I108" s="121"/>
      <c r="J108" s="121"/>
      <c r="K108" s="121">
        <f t="shared" ref="K108:N108" si="13">SUM(K106:K107)</f>
        <v>0</v>
      </c>
      <c r="L108" s="121"/>
      <c r="M108" s="121"/>
      <c r="N108" s="121">
        <f t="shared" si="13"/>
        <v>0</v>
      </c>
      <c r="O108" s="122"/>
      <c r="P108" s="122"/>
    </row>
    <row r="109" spans="1:16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</row>
    <row r="110" spans="1:16" x14ac:dyDescent="0.3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</row>
    <row r="111" spans="1:16" x14ac:dyDescent="0.3">
      <c r="A111" s="82" t="s">
        <v>42</v>
      </c>
      <c r="B111" s="28" t="s">
        <v>43</v>
      </c>
      <c r="C111" s="28" t="s">
        <v>44</v>
      </c>
      <c r="D111" s="58" t="s">
        <v>116</v>
      </c>
      <c r="E111" s="29" t="s">
        <v>46</v>
      </c>
      <c r="F111" s="46" t="s">
        <v>47</v>
      </c>
      <c r="G111" s="46" t="s">
        <v>180</v>
      </c>
      <c r="H111" s="32">
        <v>22542173.760000002</v>
      </c>
      <c r="I111" s="32">
        <v>-3271.5</v>
      </c>
      <c r="J111" s="32">
        <f t="shared" ref="J111:J114" si="14">H111+I111</f>
        <v>22538902.260000002</v>
      </c>
      <c r="K111" s="32">
        <v>0</v>
      </c>
      <c r="L111" s="32"/>
      <c r="M111" s="32">
        <f t="shared" ref="M111:M114" si="15">K111+L111</f>
        <v>0</v>
      </c>
      <c r="N111" s="32">
        <v>0</v>
      </c>
      <c r="O111" s="32"/>
      <c r="P111" s="32">
        <f t="shared" ref="P111:P119" si="16">N111+O111</f>
        <v>0</v>
      </c>
    </row>
    <row r="112" spans="1:16" ht="36" x14ac:dyDescent="0.3">
      <c r="A112" s="36" t="s">
        <v>210</v>
      </c>
      <c r="B112" s="28" t="s">
        <v>43</v>
      </c>
      <c r="C112" s="28" t="s">
        <v>44</v>
      </c>
      <c r="D112" s="58" t="s">
        <v>116</v>
      </c>
      <c r="E112" s="29" t="s">
        <v>46</v>
      </c>
      <c r="F112" s="46" t="s">
        <v>209</v>
      </c>
      <c r="G112" s="46" t="s">
        <v>180</v>
      </c>
      <c r="H112" s="32">
        <v>0</v>
      </c>
      <c r="I112" s="32">
        <v>3271.5</v>
      </c>
      <c r="J112" s="32">
        <f t="shared" si="14"/>
        <v>3271.5</v>
      </c>
      <c r="K112" s="32"/>
      <c r="L112" s="32"/>
      <c r="M112" s="32"/>
      <c r="N112" s="32"/>
      <c r="O112" s="32"/>
      <c r="P112" s="32"/>
    </row>
    <row r="113" spans="1:16" x14ac:dyDescent="0.3">
      <c r="A113" s="82" t="s">
        <v>50</v>
      </c>
      <c r="B113" s="28" t="s">
        <v>43</v>
      </c>
      <c r="C113" s="28" t="s">
        <v>44</v>
      </c>
      <c r="D113" s="58" t="s">
        <v>116</v>
      </c>
      <c r="E113" s="29" t="s">
        <v>51</v>
      </c>
      <c r="F113" s="46" t="s">
        <v>52</v>
      </c>
      <c r="G113" s="46" t="s">
        <v>180</v>
      </c>
      <c r="H113" s="32">
        <v>5105802.3600000003</v>
      </c>
      <c r="I113" s="32"/>
      <c r="J113" s="32">
        <f t="shared" si="14"/>
        <v>5105802.3600000003</v>
      </c>
      <c r="K113" s="32">
        <v>0</v>
      </c>
      <c r="L113" s="32"/>
      <c r="M113" s="32">
        <f t="shared" si="15"/>
        <v>0</v>
      </c>
      <c r="N113" s="32">
        <v>0</v>
      </c>
      <c r="O113" s="32"/>
      <c r="P113" s="32">
        <f t="shared" si="16"/>
        <v>0</v>
      </c>
    </row>
    <row r="114" spans="1:16" x14ac:dyDescent="0.3">
      <c r="A114" s="82" t="s">
        <v>118</v>
      </c>
      <c r="B114" s="28" t="s">
        <v>43</v>
      </c>
      <c r="C114" s="28" t="s">
        <v>44</v>
      </c>
      <c r="D114" s="58" t="s">
        <v>116</v>
      </c>
      <c r="E114" s="29" t="s">
        <v>54</v>
      </c>
      <c r="F114" s="46" t="s">
        <v>119</v>
      </c>
      <c r="G114" s="46" t="s">
        <v>180</v>
      </c>
      <c r="H114" s="32">
        <v>47000</v>
      </c>
      <c r="I114" s="32"/>
      <c r="J114" s="32">
        <f t="shared" si="14"/>
        <v>47000</v>
      </c>
      <c r="K114" s="32">
        <v>0</v>
      </c>
      <c r="L114" s="32"/>
      <c r="M114" s="32">
        <f t="shared" si="15"/>
        <v>0</v>
      </c>
      <c r="N114" s="32">
        <v>0</v>
      </c>
      <c r="O114" s="32"/>
      <c r="P114" s="32">
        <f t="shared" si="16"/>
        <v>0</v>
      </c>
    </row>
    <row r="115" spans="1:16" x14ac:dyDescent="0.3">
      <c r="A115" s="715" t="s">
        <v>178</v>
      </c>
      <c r="B115" s="715"/>
      <c r="C115" s="715"/>
      <c r="D115" s="715"/>
      <c r="E115" s="715"/>
      <c r="F115" s="715"/>
      <c r="G115" s="715"/>
      <c r="H115" s="101">
        <f>SUM(H111:H114)</f>
        <v>27694976.120000001</v>
      </c>
      <c r="I115" s="101">
        <f t="shared" ref="I115:P115" si="17">SUM(I111:I114)</f>
        <v>0</v>
      </c>
      <c r="J115" s="101">
        <f t="shared" si="17"/>
        <v>27694976.120000001</v>
      </c>
      <c r="K115" s="101">
        <f t="shared" si="17"/>
        <v>0</v>
      </c>
      <c r="L115" s="101">
        <f t="shared" si="17"/>
        <v>0</v>
      </c>
      <c r="M115" s="101">
        <f t="shared" si="17"/>
        <v>0</v>
      </c>
      <c r="N115" s="101">
        <f t="shared" si="17"/>
        <v>0</v>
      </c>
      <c r="O115" s="101">
        <f t="shared" si="17"/>
        <v>0</v>
      </c>
      <c r="P115" s="101">
        <f t="shared" si="17"/>
        <v>0</v>
      </c>
    </row>
    <row r="116" spans="1:16" x14ac:dyDescent="0.3">
      <c r="A116" s="82" t="s">
        <v>42</v>
      </c>
      <c r="B116" s="28" t="s">
        <v>43</v>
      </c>
      <c r="C116" s="28" t="s">
        <v>100</v>
      </c>
      <c r="D116" s="58" t="s">
        <v>121</v>
      </c>
      <c r="E116" s="29" t="s">
        <v>46</v>
      </c>
      <c r="F116" s="46" t="s">
        <v>47</v>
      </c>
      <c r="G116" s="46" t="s">
        <v>180</v>
      </c>
      <c r="H116" s="32">
        <v>39662990.399999999</v>
      </c>
      <c r="I116" s="32">
        <v>-30930.9</v>
      </c>
      <c r="J116" s="32">
        <f t="shared" ref="J116:J119" si="18">H116+I116</f>
        <v>39632059.5</v>
      </c>
      <c r="K116" s="32">
        <v>0</v>
      </c>
      <c r="L116" s="32"/>
      <c r="M116" s="32">
        <f t="shared" ref="M116:M119" si="19">K116+L116</f>
        <v>0</v>
      </c>
      <c r="N116" s="32">
        <v>0</v>
      </c>
      <c r="O116" s="32"/>
      <c r="P116" s="32">
        <f t="shared" si="16"/>
        <v>0</v>
      </c>
    </row>
    <row r="117" spans="1:16" ht="36" x14ac:dyDescent="0.3">
      <c r="A117" s="36" t="s">
        <v>210</v>
      </c>
      <c r="B117" s="28" t="s">
        <v>43</v>
      </c>
      <c r="C117" s="28" t="s">
        <v>100</v>
      </c>
      <c r="D117" s="58" t="s">
        <v>121</v>
      </c>
      <c r="E117" s="29" t="s">
        <v>46</v>
      </c>
      <c r="F117" s="46" t="s">
        <v>209</v>
      </c>
      <c r="G117" s="46" t="s">
        <v>180</v>
      </c>
      <c r="H117" s="32"/>
      <c r="I117" s="32">
        <v>30930.9</v>
      </c>
      <c r="J117" s="32">
        <f t="shared" si="18"/>
        <v>30930.9</v>
      </c>
      <c r="K117" s="32"/>
      <c r="L117" s="32"/>
      <c r="M117" s="32"/>
      <c r="N117" s="32"/>
      <c r="O117" s="32"/>
      <c r="P117" s="32"/>
    </row>
    <row r="118" spans="1:16" x14ac:dyDescent="0.3">
      <c r="A118" s="82" t="s">
        <v>50</v>
      </c>
      <c r="B118" s="28" t="s">
        <v>43</v>
      </c>
      <c r="C118" s="28" t="s">
        <v>100</v>
      </c>
      <c r="D118" s="58" t="s">
        <v>121</v>
      </c>
      <c r="E118" s="29" t="s">
        <v>51</v>
      </c>
      <c r="F118" s="46" t="s">
        <v>52</v>
      </c>
      <c r="G118" s="46" t="s">
        <v>180</v>
      </c>
      <c r="H118" s="32">
        <v>8983667.3300000001</v>
      </c>
      <c r="I118" s="32"/>
      <c r="J118" s="32">
        <f t="shared" si="18"/>
        <v>8983667.3300000001</v>
      </c>
      <c r="K118" s="32">
        <v>0</v>
      </c>
      <c r="L118" s="32"/>
      <c r="M118" s="32">
        <f t="shared" si="19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82" t="s">
        <v>118</v>
      </c>
      <c r="B119" s="28" t="s">
        <v>43</v>
      </c>
      <c r="C119" s="28" t="s">
        <v>100</v>
      </c>
      <c r="D119" s="58" t="s">
        <v>121</v>
      </c>
      <c r="E119" s="29" t="s">
        <v>54</v>
      </c>
      <c r="F119" s="46" t="s">
        <v>119</v>
      </c>
      <c r="G119" s="46" t="s">
        <v>180</v>
      </c>
      <c r="H119" s="32">
        <v>54991.59</v>
      </c>
      <c r="I119" s="32"/>
      <c r="J119" s="32">
        <f t="shared" si="18"/>
        <v>54991.59</v>
      </c>
      <c r="K119" s="32">
        <v>0</v>
      </c>
      <c r="L119" s="32"/>
      <c r="M119" s="32">
        <f t="shared" si="19"/>
        <v>0</v>
      </c>
      <c r="N119" s="32">
        <v>0</v>
      </c>
      <c r="O119" s="32"/>
      <c r="P119" s="32">
        <f t="shared" si="16"/>
        <v>0</v>
      </c>
    </row>
    <row r="120" spans="1:16" x14ac:dyDescent="0.3">
      <c r="A120" s="715" t="s">
        <v>178</v>
      </c>
      <c r="B120" s="715"/>
      <c r="C120" s="715"/>
      <c r="D120" s="715"/>
      <c r="E120" s="715"/>
      <c r="F120" s="715"/>
      <c r="G120" s="715"/>
      <c r="H120" s="101">
        <f>SUM(H116:H119)</f>
        <v>48701649.32</v>
      </c>
      <c r="I120" s="101">
        <f t="shared" ref="I120:P120" si="20">SUM(I116:I119)</f>
        <v>0</v>
      </c>
      <c r="J120" s="101">
        <f t="shared" si="20"/>
        <v>48701649.32</v>
      </c>
      <c r="K120" s="101">
        <f t="shared" si="20"/>
        <v>0</v>
      </c>
      <c r="L120" s="101">
        <f t="shared" si="20"/>
        <v>0</v>
      </c>
      <c r="M120" s="101">
        <f t="shared" si="20"/>
        <v>0</v>
      </c>
      <c r="N120" s="101">
        <f t="shared" si="20"/>
        <v>0</v>
      </c>
      <c r="O120" s="101">
        <f t="shared" si="20"/>
        <v>0</v>
      </c>
      <c r="P120" s="101">
        <f t="shared" si="20"/>
        <v>0</v>
      </c>
    </row>
    <row r="121" spans="1:16" x14ac:dyDescent="0.3">
      <c r="A121" s="706" t="s">
        <v>179</v>
      </c>
      <c r="B121" s="706"/>
      <c r="C121" s="706"/>
      <c r="D121" s="706"/>
      <c r="E121" s="706"/>
      <c r="F121" s="706"/>
      <c r="G121" s="706"/>
      <c r="H121" s="101">
        <f>H115+H120</f>
        <v>76396625.439999998</v>
      </c>
      <c r="I121" s="101">
        <f t="shared" ref="I121:P121" si="21">I115+I120</f>
        <v>0</v>
      </c>
      <c r="J121" s="101">
        <f t="shared" si="21"/>
        <v>76396625.439999998</v>
      </c>
      <c r="K121" s="101">
        <f t="shared" si="21"/>
        <v>0</v>
      </c>
      <c r="L121" s="101">
        <f t="shared" si="21"/>
        <v>0</v>
      </c>
      <c r="M121" s="101">
        <f t="shared" si="21"/>
        <v>0</v>
      </c>
      <c r="N121" s="101">
        <f t="shared" si="21"/>
        <v>0</v>
      </c>
      <c r="O121" s="101">
        <f t="shared" si="21"/>
        <v>0</v>
      </c>
      <c r="P121" s="101">
        <f t="shared" si="21"/>
        <v>0</v>
      </c>
    </row>
    <row r="122" spans="1:16" x14ac:dyDescent="0.3">
      <c r="A122" s="725" t="s">
        <v>201</v>
      </c>
      <c r="B122" s="726"/>
      <c r="C122" s="726"/>
      <c r="D122" s="726"/>
      <c r="E122" s="726"/>
      <c r="F122" s="726"/>
      <c r="G122" s="726"/>
      <c r="H122" s="726"/>
      <c r="I122" s="726"/>
      <c r="J122" s="726"/>
      <c r="K122" s="726"/>
      <c r="L122" s="726"/>
      <c r="M122" s="726"/>
      <c r="N122" s="726"/>
      <c r="O122" s="726"/>
      <c r="P122" s="727"/>
    </row>
    <row r="123" spans="1:16" x14ac:dyDescent="0.3">
      <c r="A123" s="82" t="s">
        <v>42</v>
      </c>
      <c r="B123" s="28" t="s">
        <v>43</v>
      </c>
      <c r="C123" s="28" t="s">
        <v>100</v>
      </c>
      <c r="D123" s="58" t="s">
        <v>202</v>
      </c>
      <c r="E123" s="29" t="s">
        <v>46</v>
      </c>
      <c r="F123" s="46" t="s">
        <v>47</v>
      </c>
      <c r="G123" s="46" t="s">
        <v>203</v>
      </c>
      <c r="H123" s="32">
        <v>0</v>
      </c>
      <c r="I123" s="32">
        <v>4554000</v>
      </c>
      <c r="J123" s="26">
        <f t="shared" ref="J123:J124" si="22">H123+I123</f>
        <v>4554000</v>
      </c>
      <c r="K123" s="32">
        <v>0</v>
      </c>
      <c r="L123" s="32"/>
      <c r="M123" s="26">
        <f t="shared" ref="M123:M124" si="23">K123+L123</f>
        <v>0</v>
      </c>
      <c r="N123" s="32">
        <v>0</v>
      </c>
      <c r="O123" s="147"/>
      <c r="P123" s="148">
        <f t="shared" ref="P123:P124" si="24">N123+O123</f>
        <v>0</v>
      </c>
    </row>
    <row r="124" spans="1:16" x14ac:dyDescent="0.3">
      <c r="A124" s="82" t="s">
        <v>50</v>
      </c>
      <c r="B124" s="28" t="s">
        <v>43</v>
      </c>
      <c r="C124" s="28" t="s">
        <v>100</v>
      </c>
      <c r="D124" s="58" t="s">
        <v>202</v>
      </c>
      <c r="E124" s="29" t="s">
        <v>51</v>
      </c>
      <c r="F124" s="46" t="s">
        <v>52</v>
      </c>
      <c r="G124" s="46" t="s">
        <v>203</v>
      </c>
      <c r="H124" s="32">
        <v>0</v>
      </c>
      <c r="I124" s="32">
        <v>1375308</v>
      </c>
      <c r="J124" s="26">
        <f t="shared" si="22"/>
        <v>1375308</v>
      </c>
      <c r="K124" s="32">
        <v>0</v>
      </c>
      <c r="L124" s="32"/>
      <c r="M124" s="26">
        <f t="shared" si="23"/>
        <v>0</v>
      </c>
      <c r="N124" s="32">
        <v>0</v>
      </c>
      <c r="O124" s="147"/>
      <c r="P124" s="148">
        <f t="shared" si="24"/>
        <v>0</v>
      </c>
    </row>
    <row r="125" spans="1:16" ht="15" thickBot="1" x14ac:dyDescent="0.35">
      <c r="A125" s="728" t="s">
        <v>204</v>
      </c>
      <c r="B125" s="728"/>
      <c r="C125" s="728"/>
      <c r="D125" s="728"/>
      <c r="E125" s="728"/>
      <c r="F125" s="728"/>
      <c r="G125" s="728"/>
      <c r="H125" s="149">
        <f>SUM(H123:H124)</f>
        <v>0</v>
      </c>
      <c r="I125" s="149">
        <f t="shared" ref="I125:P125" si="25">SUM(I123:I124)</f>
        <v>5929308</v>
      </c>
      <c r="J125" s="149">
        <f t="shared" si="25"/>
        <v>5929308</v>
      </c>
      <c r="K125" s="149">
        <f t="shared" si="25"/>
        <v>0</v>
      </c>
      <c r="L125" s="149">
        <f t="shared" si="25"/>
        <v>0</v>
      </c>
      <c r="M125" s="149">
        <f t="shared" si="25"/>
        <v>0</v>
      </c>
      <c r="N125" s="149">
        <f t="shared" si="25"/>
        <v>0</v>
      </c>
      <c r="O125" s="149">
        <f t="shared" si="25"/>
        <v>0</v>
      </c>
      <c r="P125" s="149">
        <f t="shared" si="25"/>
        <v>0</v>
      </c>
    </row>
    <row r="126" spans="1:16" ht="15" thickBot="1" x14ac:dyDescent="0.35">
      <c r="A126" s="729" t="s">
        <v>205</v>
      </c>
      <c r="B126" s="730"/>
      <c r="C126" s="730"/>
      <c r="D126" s="730"/>
      <c r="E126" s="730"/>
      <c r="F126" s="730"/>
      <c r="G126" s="730"/>
      <c r="H126" s="730"/>
      <c r="I126" s="730"/>
      <c r="J126" s="730"/>
      <c r="K126" s="730"/>
      <c r="L126" s="730"/>
      <c r="M126" s="730"/>
      <c r="N126" s="730"/>
      <c r="O126" s="730"/>
      <c r="P126" s="731"/>
    </row>
    <row r="127" spans="1:16" x14ac:dyDescent="0.3">
      <c r="A127" s="150" t="s">
        <v>42</v>
      </c>
      <c r="B127" s="56" t="s">
        <v>43</v>
      </c>
      <c r="C127" s="56" t="s">
        <v>100</v>
      </c>
      <c r="D127" s="56" t="s">
        <v>206</v>
      </c>
      <c r="E127" s="56" t="s">
        <v>46</v>
      </c>
      <c r="F127" s="56" t="s">
        <v>47</v>
      </c>
      <c r="G127" s="46" t="s">
        <v>207</v>
      </c>
      <c r="H127" s="151">
        <v>0</v>
      </c>
      <c r="I127" s="152">
        <v>251508</v>
      </c>
      <c r="J127" s="26">
        <f t="shared" ref="J127:J128" si="26">H127+I127</f>
        <v>251508</v>
      </c>
      <c r="K127" s="26">
        <v>0</v>
      </c>
      <c r="L127" s="153"/>
      <c r="M127" s="26">
        <f t="shared" ref="M127:M128" si="27">K127+L127</f>
        <v>0</v>
      </c>
      <c r="N127" s="32">
        <v>0</v>
      </c>
      <c r="O127" s="147"/>
      <c r="P127" s="148">
        <f t="shared" ref="P127:P128" si="28">N127+O127</f>
        <v>0</v>
      </c>
    </row>
    <row r="128" spans="1:16" ht="15" thickBot="1" x14ac:dyDescent="0.35">
      <c r="A128" s="37" t="s">
        <v>50</v>
      </c>
      <c r="B128" s="61" t="s">
        <v>43</v>
      </c>
      <c r="C128" s="61" t="s">
        <v>100</v>
      </c>
      <c r="D128" s="58" t="s">
        <v>206</v>
      </c>
      <c r="E128" s="61" t="s">
        <v>51</v>
      </c>
      <c r="F128" s="61" t="s">
        <v>52</v>
      </c>
      <c r="G128" s="46" t="s">
        <v>207</v>
      </c>
      <c r="H128" s="154">
        <v>0</v>
      </c>
      <c r="I128" s="155">
        <v>75955.42</v>
      </c>
      <c r="J128" s="26">
        <f t="shared" si="26"/>
        <v>75955.42</v>
      </c>
      <c r="K128" s="26">
        <v>0</v>
      </c>
      <c r="L128" s="156"/>
      <c r="M128" s="26">
        <f t="shared" si="27"/>
        <v>0</v>
      </c>
      <c r="N128" s="32">
        <v>0</v>
      </c>
      <c r="O128" s="147"/>
      <c r="P128" s="148">
        <f t="shared" si="28"/>
        <v>0</v>
      </c>
    </row>
    <row r="129" spans="1:16" ht="15" thickBot="1" x14ac:dyDescent="0.35">
      <c r="A129" s="732" t="s">
        <v>208</v>
      </c>
      <c r="B129" s="733"/>
      <c r="C129" s="733"/>
      <c r="D129" s="733"/>
      <c r="E129" s="733"/>
      <c r="F129" s="733"/>
      <c r="G129" s="734"/>
      <c r="H129" s="157">
        <f>SUM(H127:H128)</f>
        <v>0</v>
      </c>
      <c r="I129" s="78">
        <f>SUM(I127:I128)</f>
        <v>327463.42</v>
      </c>
      <c r="J129" s="78">
        <f>H129+I129</f>
        <v>327463.42</v>
      </c>
      <c r="K129" s="157">
        <f t="shared" ref="K129" si="29">SUM(K127:K128)</f>
        <v>0</v>
      </c>
      <c r="L129" s="158"/>
      <c r="M129" s="158"/>
      <c r="N129" s="159">
        <f>SUM(N127:N128)</f>
        <v>0</v>
      </c>
      <c r="O129" s="157"/>
      <c r="P129" s="160"/>
    </row>
    <row r="130" spans="1:16" ht="28.95" customHeight="1" x14ac:dyDescent="0.3">
      <c r="A130" s="723" t="s">
        <v>160</v>
      </c>
      <c r="B130" s="687"/>
      <c r="C130" s="687"/>
      <c r="D130" s="687"/>
      <c r="E130" s="687"/>
      <c r="F130" s="687"/>
      <c r="G130" s="687"/>
      <c r="H130" s="687"/>
      <c r="I130" s="687"/>
      <c r="J130" s="687"/>
      <c r="K130" s="687"/>
      <c r="L130" s="687"/>
      <c r="M130" s="687"/>
      <c r="N130" s="687"/>
      <c r="O130" s="687"/>
      <c r="P130" s="724"/>
    </row>
    <row r="131" spans="1:16" ht="26.4" x14ac:dyDescent="0.3">
      <c r="A131" s="104" t="s">
        <v>161</v>
      </c>
      <c r="B131" s="40">
        <v>10</v>
      </c>
      <c r="C131" s="40" t="s">
        <v>162</v>
      </c>
      <c r="D131" s="45" t="s">
        <v>163</v>
      </c>
      <c r="E131" s="45" t="s">
        <v>174</v>
      </c>
      <c r="F131" s="45" t="s">
        <v>165</v>
      </c>
      <c r="G131" s="45" t="s">
        <v>182</v>
      </c>
      <c r="H131" s="32">
        <v>2216000</v>
      </c>
      <c r="I131" s="32"/>
      <c r="J131" s="32">
        <f>H131+I131</f>
        <v>2216000</v>
      </c>
      <c r="K131" s="32">
        <v>0</v>
      </c>
      <c r="L131" s="32"/>
      <c r="M131" s="32">
        <f>K131+L131</f>
        <v>0</v>
      </c>
      <c r="N131" s="32">
        <v>0</v>
      </c>
      <c r="O131" s="97"/>
      <c r="P131" s="32">
        <f>N131+O131</f>
        <v>0</v>
      </c>
    </row>
    <row r="132" spans="1:16" x14ac:dyDescent="0.3">
      <c r="A132" s="708" t="s">
        <v>167</v>
      </c>
      <c r="B132" s="709"/>
      <c r="C132" s="709"/>
      <c r="D132" s="709"/>
      <c r="E132" s="709"/>
      <c r="F132" s="709"/>
      <c r="G132" s="710"/>
      <c r="H132" s="101">
        <f t="shared" ref="H132:P132" si="30">SUM(H131:H131)</f>
        <v>2216000</v>
      </c>
      <c r="I132" s="101">
        <f t="shared" si="30"/>
        <v>0</v>
      </c>
      <c r="J132" s="101">
        <f t="shared" si="30"/>
        <v>2216000</v>
      </c>
      <c r="K132" s="101">
        <f t="shared" si="30"/>
        <v>0</v>
      </c>
      <c r="L132" s="101">
        <f t="shared" si="30"/>
        <v>0</v>
      </c>
      <c r="M132" s="101">
        <f t="shared" si="30"/>
        <v>0</v>
      </c>
      <c r="N132" s="101">
        <f t="shared" si="30"/>
        <v>0</v>
      </c>
      <c r="O132" s="101">
        <f t="shared" si="30"/>
        <v>0</v>
      </c>
      <c r="P132" s="101">
        <f t="shared" si="30"/>
        <v>0</v>
      </c>
    </row>
    <row r="133" spans="1:16" ht="25.2" customHeight="1" x14ac:dyDescent="0.3">
      <c r="A133" s="711" t="s">
        <v>168</v>
      </c>
      <c r="B133" s="712"/>
      <c r="C133" s="712"/>
      <c r="D133" s="712"/>
      <c r="E133" s="712"/>
      <c r="F133" s="712"/>
      <c r="G133" s="712"/>
      <c r="H133" s="712"/>
      <c r="I133" s="712"/>
      <c r="J133" s="712"/>
      <c r="K133" s="712"/>
      <c r="L133" s="712"/>
      <c r="M133" s="712"/>
      <c r="N133" s="712"/>
      <c r="O133" s="712"/>
      <c r="P133" s="713"/>
    </row>
    <row r="134" spans="1:16" ht="26.4" x14ac:dyDescent="0.3">
      <c r="A134" s="105" t="s">
        <v>161</v>
      </c>
      <c r="B134" s="106" t="s">
        <v>43</v>
      </c>
      <c r="C134" s="106" t="s">
        <v>100</v>
      </c>
      <c r="D134" s="107" t="s">
        <v>169</v>
      </c>
      <c r="E134" s="107" t="s">
        <v>164</v>
      </c>
      <c r="F134" s="107" t="s">
        <v>165</v>
      </c>
      <c r="G134" s="108" t="s">
        <v>170</v>
      </c>
      <c r="H134" s="32">
        <v>876245</v>
      </c>
      <c r="I134" s="32"/>
      <c r="J134" s="32">
        <f>H134+I134</f>
        <v>876245</v>
      </c>
      <c r="K134" s="32">
        <v>0</v>
      </c>
      <c r="L134" s="32"/>
      <c r="M134" s="32">
        <f t="shared" ref="M134:M135" si="31">K134+L134</f>
        <v>0</v>
      </c>
      <c r="N134" s="32">
        <v>0</v>
      </c>
      <c r="O134" s="97"/>
      <c r="P134" s="32">
        <f t="shared" ref="P134:P135" si="32">N134+O134</f>
        <v>0</v>
      </c>
    </row>
    <row r="135" spans="1:16" x14ac:dyDescent="0.3">
      <c r="A135" s="105" t="s">
        <v>175</v>
      </c>
      <c r="B135" s="40" t="s">
        <v>172</v>
      </c>
      <c r="C135" s="40" t="s">
        <v>173</v>
      </c>
      <c r="D135" s="45" t="s">
        <v>169</v>
      </c>
      <c r="E135" s="45" t="s">
        <v>174</v>
      </c>
      <c r="F135" s="45" t="s">
        <v>171</v>
      </c>
      <c r="G135" s="45" t="s">
        <v>170</v>
      </c>
      <c r="H135" s="32">
        <v>93777</v>
      </c>
      <c r="I135" s="32"/>
      <c r="J135" s="32">
        <f>H135+I135</f>
        <v>93777</v>
      </c>
      <c r="K135" s="32">
        <v>0</v>
      </c>
      <c r="L135" s="32"/>
      <c r="M135" s="32">
        <f t="shared" si="31"/>
        <v>0</v>
      </c>
      <c r="N135" s="32">
        <v>0</v>
      </c>
      <c r="O135" s="97"/>
      <c r="P135" s="32">
        <f t="shared" si="32"/>
        <v>0</v>
      </c>
    </row>
    <row r="136" spans="1:16" x14ac:dyDescent="0.3">
      <c r="A136" s="708" t="s">
        <v>176</v>
      </c>
      <c r="B136" s="709"/>
      <c r="C136" s="709"/>
      <c r="D136" s="709"/>
      <c r="E136" s="709"/>
      <c r="F136" s="709"/>
      <c r="G136" s="710"/>
      <c r="H136" s="101">
        <f>SUM(H134:H135)</f>
        <v>970022</v>
      </c>
      <c r="I136" s="101">
        <f t="shared" ref="I136:P136" si="33">SUM(I134:I135)</f>
        <v>0</v>
      </c>
      <c r="J136" s="101">
        <f t="shared" si="33"/>
        <v>970022</v>
      </c>
      <c r="K136" s="101">
        <f t="shared" si="33"/>
        <v>0</v>
      </c>
      <c r="L136" s="101">
        <f t="shared" si="33"/>
        <v>0</v>
      </c>
      <c r="M136" s="101">
        <f t="shared" si="33"/>
        <v>0</v>
      </c>
      <c r="N136" s="101">
        <f t="shared" si="33"/>
        <v>0</v>
      </c>
      <c r="O136" s="101">
        <f t="shared" si="33"/>
        <v>0</v>
      </c>
      <c r="P136" s="101">
        <f t="shared" si="33"/>
        <v>0</v>
      </c>
    </row>
    <row r="137" spans="1:16" x14ac:dyDescent="0.3">
      <c r="A137" s="717" t="s">
        <v>187</v>
      </c>
      <c r="B137" s="718"/>
      <c r="C137" s="718"/>
      <c r="D137" s="718"/>
      <c r="E137" s="718"/>
      <c r="F137" s="718"/>
      <c r="G137" s="718"/>
      <c r="H137" s="718"/>
      <c r="I137" s="718"/>
      <c r="J137" s="718"/>
      <c r="K137" s="718"/>
      <c r="L137" s="718"/>
      <c r="M137" s="718"/>
      <c r="N137" s="718"/>
      <c r="O137" s="718"/>
      <c r="P137" s="719"/>
    </row>
    <row r="138" spans="1:16" ht="26.4" x14ac:dyDescent="0.3">
      <c r="A138" s="129" t="s">
        <v>81</v>
      </c>
      <c r="B138" s="130" t="s">
        <v>43</v>
      </c>
      <c r="C138" s="131" t="s">
        <v>100</v>
      </c>
      <c r="D138" s="131" t="s">
        <v>188</v>
      </c>
      <c r="E138" s="131">
        <v>244</v>
      </c>
      <c r="F138" s="131" t="s">
        <v>82</v>
      </c>
      <c r="G138" s="132" t="s">
        <v>189</v>
      </c>
      <c r="H138" s="32">
        <v>3150000</v>
      </c>
      <c r="I138" s="32"/>
      <c r="J138" s="32">
        <f>H138+I138</f>
        <v>3150000</v>
      </c>
      <c r="K138" s="32">
        <v>0</v>
      </c>
      <c r="L138" s="32"/>
      <c r="M138" s="32">
        <f t="shared" ref="M138" si="34">K138+L138</f>
        <v>0</v>
      </c>
      <c r="N138" s="32">
        <v>0</v>
      </c>
      <c r="O138" s="97"/>
      <c r="P138" s="32">
        <f t="shared" ref="P138" si="35">N138+O138</f>
        <v>0</v>
      </c>
    </row>
    <row r="139" spans="1:16" x14ac:dyDescent="0.3">
      <c r="A139" s="708" t="s">
        <v>190</v>
      </c>
      <c r="B139" s="709"/>
      <c r="C139" s="709"/>
      <c r="D139" s="709"/>
      <c r="E139" s="709"/>
      <c r="F139" s="709"/>
      <c r="G139" s="710"/>
      <c r="H139" s="101">
        <f>SUM(H138)</f>
        <v>3150000</v>
      </c>
      <c r="I139" s="101">
        <f t="shared" ref="I139:P139" si="36">SUM(I138)</f>
        <v>0</v>
      </c>
      <c r="J139" s="101">
        <f t="shared" si="36"/>
        <v>3150000</v>
      </c>
      <c r="K139" s="101">
        <f t="shared" si="36"/>
        <v>0</v>
      </c>
      <c r="L139" s="101">
        <f t="shared" si="36"/>
        <v>0</v>
      </c>
      <c r="M139" s="101">
        <f t="shared" si="36"/>
        <v>0</v>
      </c>
      <c r="N139" s="101">
        <f t="shared" si="36"/>
        <v>0</v>
      </c>
      <c r="O139" s="101">
        <f t="shared" si="36"/>
        <v>0</v>
      </c>
      <c r="P139" s="101">
        <f t="shared" si="36"/>
        <v>0</v>
      </c>
    </row>
    <row r="140" spans="1:16" x14ac:dyDescent="0.3">
      <c r="A140" s="720" t="s">
        <v>191</v>
      </c>
      <c r="B140" s="721"/>
      <c r="C140" s="721"/>
      <c r="D140" s="721"/>
      <c r="E140" s="721"/>
      <c r="F140" s="721"/>
      <c r="G140" s="721"/>
      <c r="H140" s="721"/>
      <c r="I140" s="721"/>
      <c r="J140" s="721"/>
      <c r="K140" s="721"/>
      <c r="L140" s="721"/>
      <c r="M140" s="721"/>
      <c r="N140" s="721"/>
      <c r="O140" s="721"/>
      <c r="P140" s="722"/>
    </row>
    <row r="141" spans="1:16" ht="26.4" x14ac:dyDescent="0.3">
      <c r="A141" s="133" t="s">
        <v>192</v>
      </c>
      <c r="B141" s="133" t="s">
        <v>172</v>
      </c>
      <c r="C141" s="133" t="s">
        <v>173</v>
      </c>
      <c r="D141" s="134" t="s">
        <v>193</v>
      </c>
      <c r="E141" s="134" t="s">
        <v>164</v>
      </c>
      <c r="F141" s="134" t="s">
        <v>165</v>
      </c>
      <c r="G141" s="132" t="s">
        <v>195</v>
      </c>
      <c r="H141" s="32">
        <v>1260000</v>
      </c>
      <c r="I141" s="32"/>
      <c r="J141" s="32">
        <f t="shared" ref="J141:J142" si="37">H141+I141</f>
        <v>1260000</v>
      </c>
      <c r="K141" s="32">
        <v>0</v>
      </c>
      <c r="L141" s="32"/>
      <c r="M141" s="32">
        <f t="shared" ref="M141:M142" si="38">K141+L141</f>
        <v>0</v>
      </c>
      <c r="N141" s="32">
        <v>0</v>
      </c>
      <c r="O141" s="97"/>
      <c r="P141" s="32">
        <f t="shared" ref="P141:P142" si="39">N141+O141</f>
        <v>0</v>
      </c>
    </row>
    <row r="142" spans="1:16" ht="26.4" x14ac:dyDescent="0.3">
      <c r="A142" s="133" t="s">
        <v>192</v>
      </c>
      <c r="B142" s="133" t="s">
        <v>172</v>
      </c>
      <c r="C142" s="133" t="s">
        <v>173</v>
      </c>
      <c r="D142" s="134" t="s">
        <v>194</v>
      </c>
      <c r="E142" s="134" t="s">
        <v>164</v>
      </c>
      <c r="F142" s="134" t="s">
        <v>165</v>
      </c>
      <c r="G142" s="132" t="s">
        <v>48</v>
      </c>
      <c r="H142" s="32">
        <v>540000</v>
      </c>
      <c r="I142" s="32"/>
      <c r="J142" s="32">
        <f t="shared" si="37"/>
        <v>540000</v>
      </c>
      <c r="K142" s="32">
        <v>0</v>
      </c>
      <c r="L142" s="32"/>
      <c r="M142" s="32">
        <f t="shared" si="38"/>
        <v>0</v>
      </c>
      <c r="N142" s="32">
        <v>0</v>
      </c>
      <c r="O142" s="97"/>
      <c r="P142" s="32">
        <f t="shared" si="39"/>
        <v>0</v>
      </c>
    </row>
    <row r="143" spans="1:16" x14ac:dyDescent="0.3">
      <c r="A143" s="708" t="s">
        <v>196</v>
      </c>
      <c r="B143" s="709"/>
      <c r="C143" s="709"/>
      <c r="D143" s="709"/>
      <c r="E143" s="709"/>
      <c r="F143" s="709"/>
      <c r="G143" s="710"/>
      <c r="H143" s="101">
        <f>SUM(H141:H142)</f>
        <v>1800000</v>
      </c>
      <c r="I143" s="101">
        <f t="shared" ref="I143:P143" si="40">SUM(I141:I142)</f>
        <v>0</v>
      </c>
      <c r="J143" s="101">
        <f t="shared" si="40"/>
        <v>1800000</v>
      </c>
      <c r="K143" s="101">
        <f t="shared" si="40"/>
        <v>0</v>
      </c>
      <c r="L143" s="101">
        <f t="shared" si="40"/>
        <v>0</v>
      </c>
      <c r="M143" s="101">
        <f t="shared" si="40"/>
        <v>0</v>
      </c>
      <c r="N143" s="101">
        <f t="shared" si="40"/>
        <v>0</v>
      </c>
      <c r="O143" s="101">
        <f t="shared" si="40"/>
        <v>0</v>
      </c>
      <c r="P143" s="101">
        <f t="shared" si="40"/>
        <v>0</v>
      </c>
    </row>
    <row r="144" spans="1:16" x14ac:dyDescent="0.3">
      <c r="A144" s="701" t="s">
        <v>131</v>
      </c>
      <c r="B144" s="701"/>
      <c r="C144" s="701"/>
      <c r="D144" s="701"/>
      <c r="E144" s="701"/>
      <c r="F144" s="701"/>
      <c r="G144" s="701"/>
      <c r="H144" s="103">
        <f>H60+H89+H92+H104+H108+H132+H136+H121+H139+H143+H129+H125</f>
        <v>114034959.59999999</v>
      </c>
      <c r="I144" s="103">
        <f t="shared" ref="I144:P144" si="41">I60+I89+I92+I104+I108+I132+I136+I121+I139+I143+I129+I125</f>
        <v>6256771.4199999999</v>
      </c>
      <c r="J144" s="103">
        <f t="shared" si="41"/>
        <v>120291731.02</v>
      </c>
      <c r="K144" s="103">
        <f t="shared" si="41"/>
        <v>33521479.18</v>
      </c>
      <c r="L144" s="103">
        <f t="shared" si="41"/>
        <v>0</v>
      </c>
      <c r="M144" s="103">
        <f t="shared" si="41"/>
        <v>33521479.18</v>
      </c>
      <c r="N144" s="103">
        <f t="shared" si="41"/>
        <v>34259965.640000001</v>
      </c>
      <c r="O144" s="103">
        <f t="shared" si="41"/>
        <v>0</v>
      </c>
      <c r="P144" s="103">
        <f t="shared" si="41"/>
        <v>34259965.640000001</v>
      </c>
    </row>
    <row r="145" spans="1:1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3">
      <c r="A146" s="72" t="s">
        <v>132</v>
      </c>
      <c r="B146" s="73"/>
      <c r="C146" s="72"/>
      <c r="D146" s="72"/>
      <c r="E146" s="698" t="s">
        <v>133</v>
      </c>
      <c r="F146" s="698"/>
      <c r="G146" s="698"/>
      <c r="H146" s="1"/>
      <c r="I146" s="1"/>
      <c r="J146" s="1"/>
      <c r="K146" s="1"/>
      <c r="L146" s="1"/>
      <c r="M146" s="1"/>
      <c r="N146" s="1"/>
    </row>
    <row r="147" spans="1:14" x14ac:dyDescent="0.3">
      <c r="A147" s="2" t="s">
        <v>134</v>
      </c>
      <c r="B147" s="696" t="s">
        <v>135</v>
      </c>
      <c r="C147" s="699"/>
      <c r="D147" s="699"/>
      <c r="E147" s="699" t="s">
        <v>136</v>
      </c>
      <c r="F147" s="699"/>
      <c r="G147" s="699"/>
      <c r="H147" s="1"/>
      <c r="I147" s="1"/>
      <c r="J147" s="1"/>
      <c r="K147" s="1"/>
      <c r="L147" s="1"/>
      <c r="M147" s="1"/>
      <c r="N147" s="1"/>
    </row>
    <row r="148" spans="1:14" x14ac:dyDescent="0.3">
      <c r="A148" s="2"/>
      <c r="B148" s="135"/>
      <c r="C148" s="135"/>
      <c r="D148" s="135"/>
      <c r="E148" s="135"/>
      <c r="F148" s="135"/>
      <c r="G148" s="135"/>
      <c r="H148" s="1"/>
      <c r="I148" s="1"/>
      <c r="J148" s="1"/>
      <c r="K148" s="1"/>
      <c r="L148" s="1"/>
      <c r="M148" s="1"/>
      <c r="N148" s="1"/>
    </row>
    <row r="149" spans="1:14" x14ac:dyDescent="0.3">
      <c r="A149" s="72" t="s">
        <v>152</v>
      </c>
      <c r="B149" s="73"/>
      <c r="C149" s="75"/>
      <c r="D149" s="75"/>
      <c r="E149" s="5"/>
      <c r="F149" s="695" t="s">
        <v>138</v>
      </c>
      <c r="G149" s="695"/>
      <c r="H149" s="1"/>
      <c r="I149" s="1"/>
      <c r="J149" s="1"/>
      <c r="K149" s="1"/>
      <c r="L149" s="1"/>
      <c r="M149" s="1"/>
      <c r="N149" s="1"/>
    </row>
    <row r="150" spans="1:14" x14ac:dyDescent="0.3">
      <c r="A150" s="2" t="s">
        <v>134</v>
      </c>
      <c r="B150" s="696" t="s">
        <v>135</v>
      </c>
      <c r="C150" s="697"/>
      <c r="D150" s="697"/>
      <c r="E150" s="76"/>
      <c r="F150" s="697" t="s">
        <v>136</v>
      </c>
      <c r="G150" s="697"/>
      <c r="H150" s="1"/>
      <c r="I150" s="1"/>
      <c r="J150" s="1"/>
      <c r="K150" s="1"/>
      <c r="L150" s="1"/>
      <c r="M150" s="1"/>
      <c r="N150" s="1"/>
    </row>
    <row r="151" spans="1:14" x14ac:dyDescent="0.3">
      <c r="A151" s="2"/>
      <c r="B151" s="2"/>
      <c r="C151" s="2"/>
      <c r="D151" s="2"/>
      <c r="E151" s="2"/>
      <c r="F151" s="2"/>
      <c r="G151" s="2"/>
      <c r="H151" s="1"/>
      <c r="I151" s="1"/>
      <c r="J151" s="1"/>
      <c r="K151" s="1"/>
      <c r="L151" s="1"/>
      <c r="M151" s="1"/>
      <c r="N151" s="1"/>
    </row>
    <row r="152" spans="1:14" x14ac:dyDescent="0.3">
      <c r="A152" s="72" t="s">
        <v>153</v>
      </c>
      <c r="B152" s="73"/>
      <c r="C152" s="75"/>
      <c r="D152" s="75"/>
      <c r="E152" s="5"/>
      <c r="F152" s="695" t="s">
        <v>140</v>
      </c>
      <c r="G152" s="695"/>
      <c r="H152" s="1"/>
      <c r="I152" s="1"/>
      <c r="J152" s="1"/>
      <c r="K152" s="1"/>
      <c r="L152" s="1"/>
      <c r="M152" s="1"/>
      <c r="N152" s="1"/>
    </row>
    <row r="153" spans="1:14" x14ac:dyDescent="0.3">
      <c r="A153" s="2" t="s">
        <v>141</v>
      </c>
      <c r="B153" s="696" t="s">
        <v>135</v>
      </c>
      <c r="C153" s="697"/>
      <c r="D153" s="697"/>
      <c r="E153" s="76"/>
      <c r="F153" s="697" t="s">
        <v>136</v>
      </c>
      <c r="G153" s="697"/>
      <c r="H153" s="1"/>
      <c r="I153" s="1"/>
      <c r="J153" s="1"/>
      <c r="K153" s="1"/>
      <c r="L153" s="1"/>
      <c r="M153" s="1"/>
      <c r="N153" s="1"/>
    </row>
  </sheetData>
  <mergeCells count="53">
    <mergeCell ref="F152:G152"/>
    <mergeCell ref="B153:D153"/>
    <mergeCell ref="F153:G153"/>
    <mergeCell ref="A122:P122"/>
    <mergeCell ref="A125:G125"/>
    <mergeCell ref="A126:P126"/>
    <mergeCell ref="A129:G129"/>
    <mergeCell ref="E146:G146"/>
    <mergeCell ref="B147:D147"/>
    <mergeCell ref="E147:G147"/>
    <mergeCell ref="F149:G149"/>
    <mergeCell ref="B150:D150"/>
    <mergeCell ref="F150:G150"/>
    <mergeCell ref="A136:G136"/>
    <mergeCell ref="A137:P137"/>
    <mergeCell ref="A139:G139"/>
    <mergeCell ref="A140:P140"/>
    <mergeCell ref="A143:G143"/>
    <mergeCell ref="A144:G144"/>
    <mergeCell ref="A115:G115"/>
    <mergeCell ref="A120:G120"/>
    <mergeCell ref="A121:G121"/>
    <mergeCell ref="A130:P130"/>
    <mergeCell ref="A132:G132"/>
    <mergeCell ref="A133:P133"/>
    <mergeCell ref="A109:P110"/>
    <mergeCell ref="A60:G60"/>
    <mergeCell ref="A61:P61"/>
    <mergeCell ref="A89:G89"/>
    <mergeCell ref="A90:P90"/>
    <mergeCell ref="A92:G92"/>
    <mergeCell ref="A93:N94"/>
    <mergeCell ref="A98:G98"/>
    <mergeCell ref="A103:G103"/>
    <mergeCell ref="A104:G104"/>
    <mergeCell ref="A105:N105"/>
    <mergeCell ref="A108:G108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topLeftCell="A12" zoomScale="80" zoomScaleNormal="80" workbookViewId="0">
      <selection activeCell="H35" sqref="H3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211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212</v>
      </c>
      <c r="C24" s="703"/>
      <c r="D24" s="703"/>
      <c r="E24" s="703"/>
      <c r="F24" s="703"/>
      <c r="G24" s="703"/>
      <c r="H24" s="703"/>
      <c r="I24" s="703"/>
      <c r="J24" s="95" t="str">
        <f>H19</f>
        <v>12 февраля 2025 года</v>
      </c>
      <c r="K24" s="1"/>
      <c r="L24" s="1"/>
      <c r="M24" s="1"/>
      <c r="P24" s="14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46"/>
      <c r="M25" s="146"/>
      <c r="O25" s="14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46"/>
      <c r="M26" s="146"/>
      <c r="O26" s="146" t="s">
        <v>16</v>
      </c>
      <c r="P26" s="17" t="str">
        <f>H19</f>
        <v>12 февраля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42"/>
      <c r="I27" s="142"/>
      <c r="J27" s="142"/>
      <c r="L27" s="146"/>
      <c r="M27" s="146"/>
      <c r="O27" s="14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42"/>
      <c r="I28" s="142"/>
      <c r="J28" s="142"/>
      <c r="L28" s="146"/>
      <c r="M28" s="146"/>
      <c r="O28" s="14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46"/>
      <c r="M29" s="146"/>
      <c r="O29" s="14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46"/>
      <c r="M30" s="146"/>
      <c r="O30" s="14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46"/>
      <c r="M31" s="146"/>
      <c r="O31" s="14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46"/>
      <c r="M32" s="146"/>
      <c r="O32" s="14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45691</v>
      </c>
      <c r="I34" s="144" t="s">
        <v>150</v>
      </c>
      <c r="J34" s="144" t="s">
        <v>151</v>
      </c>
      <c r="K34" s="96">
        <f>H34</f>
        <v>45691</v>
      </c>
      <c r="L34" s="144" t="s">
        <v>150</v>
      </c>
      <c r="M34" s="144" t="s">
        <v>151</v>
      </c>
      <c r="N34" s="96">
        <f>H34</f>
        <v>45691</v>
      </c>
      <c r="O34" s="144" t="s">
        <v>150</v>
      </c>
      <c r="P34" s="144" t="s">
        <v>151</v>
      </c>
    </row>
    <row r="35" spans="1:16" x14ac:dyDescent="0.3">
      <c r="A35" s="143">
        <v>1</v>
      </c>
      <c r="B35" s="143">
        <f t="shared" ref="B35:G35" si="0">SUM(A35+1)</f>
        <v>2</v>
      </c>
      <c r="C35" s="143">
        <f t="shared" si="0"/>
        <v>3</v>
      </c>
      <c r="D35" s="143">
        <f t="shared" si="0"/>
        <v>4</v>
      </c>
      <c r="E35" s="143">
        <f t="shared" si="0"/>
        <v>5</v>
      </c>
      <c r="F35" s="143">
        <f t="shared" si="0"/>
        <v>6</v>
      </c>
      <c r="G35" s="143">
        <f t="shared" si="0"/>
        <v>7</v>
      </c>
      <c r="H35" s="143">
        <v>8</v>
      </c>
      <c r="I35" s="143">
        <v>9</v>
      </c>
      <c r="J35" s="143">
        <v>10</v>
      </c>
      <c r="K35" s="143">
        <v>11</v>
      </c>
      <c r="L35" s="143">
        <v>12</v>
      </c>
      <c r="M35" s="143">
        <v>13</v>
      </c>
      <c r="N35" s="143">
        <v>14</v>
      </c>
      <c r="O35" s="143">
        <v>15</v>
      </c>
      <c r="P35" s="143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49305.919999999998</v>
      </c>
      <c r="I53" s="32"/>
      <c r="J53" s="32">
        <f t="shared" si="1"/>
        <v>49305.919999999998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12073467.540000001</v>
      </c>
      <c r="I60" s="83">
        <f t="shared" ref="I60:P60" si="4">SUM(I37:I59)</f>
        <v>0</v>
      </c>
      <c r="J60" s="83">
        <f t="shared" si="4"/>
        <v>12073467.540000001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143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4486117.59</v>
      </c>
      <c r="I62" s="32"/>
      <c r="J62" s="32">
        <f>H62+I62</f>
        <v>4486117.59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36" t="s">
        <v>210</v>
      </c>
      <c r="B63" s="28" t="s">
        <v>43</v>
      </c>
      <c r="C63" s="28" t="s">
        <v>100</v>
      </c>
      <c r="D63" s="29" t="s">
        <v>101</v>
      </c>
      <c r="E63" s="30">
        <v>111</v>
      </c>
      <c r="F63" s="31">
        <v>266100</v>
      </c>
      <c r="G63" s="30">
        <v>1000</v>
      </c>
      <c r="H63" s="32">
        <v>2669.13</v>
      </c>
      <c r="I63" s="32"/>
      <c r="J63" s="32">
        <f>H63+I63</f>
        <v>2669.13</v>
      </c>
      <c r="K63" s="32"/>
      <c r="L63" s="32"/>
      <c r="M63" s="32"/>
      <c r="N63" s="32"/>
      <c r="O63" s="32"/>
      <c r="P63" s="32"/>
    </row>
    <row r="64" spans="1:16" ht="36" x14ac:dyDescent="0.3">
      <c r="A64" s="40" t="s">
        <v>49</v>
      </c>
      <c r="B64" s="28" t="s">
        <v>43</v>
      </c>
      <c r="C64" s="28" t="s">
        <v>100</v>
      </c>
      <c r="D64" s="29" t="s">
        <v>101</v>
      </c>
      <c r="E64" s="30">
        <v>112</v>
      </c>
      <c r="F64" s="31">
        <v>214000</v>
      </c>
      <c r="G64" s="30">
        <v>1000</v>
      </c>
      <c r="H64" s="32">
        <v>30000</v>
      </c>
      <c r="I64" s="32">
        <v>61882.99</v>
      </c>
      <c r="J64" s="32">
        <f t="shared" ref="J64:J89" si="5">H64+I64</f>
        <v>91882.989999999991</v>
      </c>
      <c r="K64" s="32">
        <v>20000</v>
      </c>
      <c r="L64" s="32"/>
      <c r="M64" s="32">
        <f t="shared" ref="M64:M89" si="6">K64+L64</f>
        <v>20000</v>
      </c>
      <c r="N64" s="32">
        <v>20000</v>
      </c>
      <c r="O64" s="32"/>
      <c r="P64" s="32">
        <f t="shared" ref="P64:P89" si="7">N64+O64</f>
        <v>20000</v>
      </c>
    </row>
    <row r="65" spans="1:16" x14ac:dyDescent="0.3">
      <c r="A65" s="143" t="s">
        <v>50</v>
      </c>
      <c r="B65" s="28" t="s">
        <v>43</v>
      </c>
      <c r="C65" s="28" t="s">
        <v>100</v>
      </c>
      <c r="D65" s="29" t="s">
        <v>101</v>
      </c>
      <c r="E65" s="30">
        <v>119</v>
      </c>
      <c r="F65" s="30">
        <v>213000</v>
      </c>
      <c r="G65" s="30">
        <v>1000</v>
      </c>
      <c r="H65" s="32">
        <v>1355613.59</v>
      </c>
      <c r="I65" s="32"/>
      <c r="J65" s="32">
        <f t="shared" si="5"/>
        <v>1355613.59</v>
      </c>
      <c r="K65" s="32">
        <v>1355613.59</v>
      </c>
      <c r="L65" s="32"/>
      <c r="M65" s="32">
        <f t="shared" si="6"/>
        <v>1355613.59</v>
      </c>
      <c r="N65" s="32">
        <v>1355613.59</v>
      </c>
      <c r="O65" s="32"/>
      <c r="P65" s="32">
        <f t="shared" si="7"/>
        <v>1355613.59</v>
      </c>
    </row>
    <row r="66" spans="1:16" x14ac:dyDescent="0.3">
      <c r="A66" s="143" t="s">
        <v>53</v>
      </c>
      <c r="B66" s="28" t="s">
        <v>43</v>
      </c>
      <c r="C66" s="28" t="s">
        <v>100</v>
      </c>
      <c r="D66" s="29" t="s">
        <v>101</v>
      </c>
      <c r="E66" s="30">
        <v>244</v>
      </c>
      <c r="F66" s="30">
        <v>221100</v>
      </c>
      <c r="G66" s="30">
        <v>1000</v>
      </c>
      <c r="H66" s="32">
        <v>300</v>
      </c>
      <c r="I66" s="32"/>
      <c r="J66" s="32">
        <f t="shared" si="5"/>
        <v>300</v>
      </c>
      <c r="K66" s="32">
        <v>0</v>
      </c>
      <c r="L66" s="32"/>
      <c r="M66" s="32">
        <f t="shared" si="6"/>
        <v>0</v>
      </c>
      <c r="N66" s="32">
        <v>0</v>
      </c>
      <c r="O66" s="32"/>
      <c r="P66" s="32">
        <f t="shared" si="7"/>
        <v>0</v>
      </c>
    </row>
    <row r="67" spans="1:16" x14ac:dyDescent="0.3">
      <c r="A67" s="81" t="s">
        <v>58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60</v>
      </c>
      <c r="G67" s="29" t="s">
        <v>48</v>
      </c>
      <c r="H67" s="32">
        <v>3576721.75</v>
      </c>
      <c r="I67" s="32"/>
      <c r="J67" s="32">
        <f t="shared" si="5"/>
        <v>3576721.75</v>
      </c>
      <c r="K67" s="32">
        <v>4226794.0999999996</v>
      </c>
      <c r="L67" s="32"/>
      <c r="M67" s="32">
        <f t="shared" si="6"/>
        <v>4226794.0999999996</v>
      </c>
      <c r="N67" s="32">
        <v>4420314.8899999997</v>
      </c>
      <c r="O67" s="32"/>
      <c r="P67" s="32">
        <f t="shared" si="7"/>
        <v>4420314.8899999997</v>
      </c>
    </row>
    <row r="68" spans="1:16" x14ac:dyDescent="0.3">
      <c r="A68" s="40" t="s">
        <v>61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62</v>
      </c>
      <c r="G68" s="29" t="s">
        <v>48</v>
      </c>
      <c r="H68" s="32">
        <v>1343722.52</v>
      </c>
      <c r="I68" s="32"/>
      <c r="J68" s="32">
        <f t="shared" si="5"/>
        <v>1343722.52</v>
      </c>
      <c r="K68" s="32">
        <v>1902380.6</v>
      </c>
      <c r="L68" s="32"/>
      <c r="M68" s="32">
        <f t="shared" si="6"/>
        <v>1902380.6</v>
      </c>
      <c r="N68" s="32">
        <v>1983351.63</v>
      </c>
      <c r="O68" s="32"/>
      <c r="P68" s="32">
        <f t="shared" si="7"/>
        <v>1983351.63</v>
      </c>
    </row>
    <row r="69" spans="1:16" x14ac:dyDescent="0.3">
      <c r="A69" s="40" t="s">
        <v>63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64</v>
      </c>
      <c r="G69" s="29" t="s">
        <v>48</v>
      </c>
      <c r="H69" s="32">
        <v>121057.60000000001</v>
      </c>
      <c r="I69" s="32"/>
      <c r="J69" s="32">
        <f t="shared" si="5"/>
        <v>121057.60000000001</v>
      </c>
      <c r="K69" s="32">
        <v>172092.96</v>
      </c>
      <c r="L69" s="32"/>
      <c r="M69" s="32">
        <f t="shared" si="6"/>
        <v>172092.96</v>
      </c>
      <c r="N69" s="32">
        <v>179678.2</v>
      </c>
      <c r="O69" s="32"/>
      <c r="P69" s="32">
        <f t="shared" si="7"/>
        <v>179678.2</v>
      </c>
    </row>
    <row r="70" spans="1:16" x14ac:dyDescent="0.3">
      <c r="A70" s="40" t="s">
        <v>65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66</v>
      </c>
      <c r="G70" s="29" t="s">
        <v>48</v>
      </c>
      <c r="H70" s="32">
        <v>182131.20000000001</v>
      </c>
      <c r="I70" s="32"/>
      <c r="J70" s="32">
        <f t="shared" si="5"/>
        <v>182131.20000000001</v>
      </c>
      <c r="K70" s="32">
        <v>295668.96000000002</v>
      </c>
      <c r="L70" s="32"/>
      <c r="M70" s="32">
        <f t="shared" si="6"/>
        <v>295668.96000000002</v>
      </c>
      <c r="N70" s="32">
        <v>308699.12</v>
      </c>
      <c r="O70" s="32"/>
      <c r="P70" s="32">
        <f t="shared" si="7"/>
        <v>308699.12</v>
      </c>
    </row>
    <row r="71" spans="1:16" x14ac:dyDescent="0.3">
      <c r="A71" s="81" t="s">
        <v>67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68</v>
      </c>
      <c r="G71" s="29" t="s">
        <v>48</v>
      </c>
      <c r="H71" s="32">
        <v>59536.4</v>
      </c>
      <c r="I71" s="32"/>
      <c r="J71" s="32">
        <f t="shared" si="5"/>
        <v>59536.4</v>
      </c>
      <c r="K71" s="32">
        <v>84527.22</v>
      </c>
      <c r="L71" s="32"/>
      <c r="M71" s="32">
        <f t="shared" si="6"/>
        <v>84527.22</v>
      </c>
      <c r="N71" s="32">
        <v>86184.55</v>
      </c>
      <c r="O71" s="32"/>
      <c r="P71" s="32">
        <f t="shared" si="7"/>
        <v>86184.55</v>
      </c>
    </row>
    <row r="72" spans="1:16" ht="24" x14ac:dyDescent="0.3">
      <c r="A72" s="40" t="s">
        <v>69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70</v>
      </c>
      <c r="G72" s="29" t="s">
        <v>48</v>
      </c>
      <c r="H72" s="32">
        <v>13200</v>
      </c>
      <c r="I72" s="32"/>
      <c r="J72" s="32">
        <f t="shared" si="5"/>
        <v>13200</v>
      </c>
      <c r="K72" s="32">
        <v>18000</v>
      </c>
      <c r="L72" s="32"/>
      <c r="M72" s="32">
        <f t="shared" si="6"/>
        <v>18000</v>
      </c>
      <c r="N72" s="32">
        <v>22500</v>
      </c>
      <c r="O72" s="32"/>
      <c r="P72" s="32">
        <f t="shared" si="7"/>
        <v>22500</v>
      </c>
    </row>
    <row r="73" spans="1:16" ht="24" x14ac:dyDescent="0.3">
      <c r="A73" s="81" t="s">
        <v>102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72</v>
      </c>
      <c r="G73" s="29" t="s">
        <v>48</v>
      </c>
      <c r="H73" s="32">
        <v>94200</v>
      </c>
      <c r="I73" s="32"/>
      <c r="J73" s="32">
        <f t="shared" si="5"/>
        <v>94200</v>
      </c>
      <c r="K73" s="32">
        <v>85500</v>
      </c>
      <c r="L73" s="32"/>
      <c r="M73" s="32">
        <f t="shared" si="6"/>
        <v>85500</v>
      </c>
      <c r="N73" s="32">
        <v>106875</v>
      </c>
      <c r="O73" s="32"/>
      <c r="P73" s="32">
        <f t="shared" si="7"/>
        <v>106875</v>
      </c>
    </row>
    <row r="74" spans="1:16" x14ac:dyDescent="0.3">
      <c r="A74" s="40" t="s">
        <v>73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74</v>
      </c>
      <c r="G74" s="29" t="s">
        <v>48</v>
      </c>
      <c r="H74" s="32">
        <v>120000</v>
      </c>
      <c r="I74" s="32"/>
      <c r="J74" s="32">
        <f t="shared" si="5"/>
        <v>120000</v>
      </c>
      <c r="K74" s="32">
        <v>100000</v>
      </c>
      <c r="L74" s="32"/>
      <c r="M74" s="32">
        <f t="shared" si="6"/>
        <v>100000</v>
      </c>
      <c r="N74" s="32">
        <v>100000</v>
      </c>
      <c r="O74" s="32"/>
      <c r="P74" s="32">
        <f t="shared" si="7"/>
        <v>100000</v>
      </c>
    </row>
    <row r="75" spans="1:16" x14ac:dyDescent="0.3">
      <c r="A75" s="40" t="s">
        <v>75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76</v>
      </c>
      <c r="G75" s="29" t="s">
        <v>48</v>
      </c>
      <c r="H75" s="32">
        <v>0</v>
      </c>
      <c r="I75" s="32"/>
      <c r="J75" s="32">
        <f t="shared" si="5"/>
        <v>0</v>
      </c>
      <c r="K75" s="34"/>
      <c r="L75" s="34"/>
      <c r="M75" s="32">
        <f t="shared" si="6"/>
        <v>0</v>
      </c>
      <c r="N75" s="34"/>
      <c r="O75" s="32"/>
      <c r="P75" s="32">
        <f t="shared" si="7"/>
        <v>0</v>
      </c>
    </row>
    <row r="76" spans="1:16" x14ac:dyDescent="0.3">
      <c r="A76" s="40" t="s">
        <v>77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78</v>
      </c>
      <c r="G76" s="29" t="s">
        <v>48</v>
      </c>
      <c r="H76" s="32">
        <v>63765.84</v>
      </c>
      <c r="I76" s="32"/>
      <c r="J76" s="32">
        <f t="shared" si="5"/>
        <v>63765.84</v>
      </c>
      <c r="K76" s="32">
        <v>99250</v>
      </c>
      <c r="L76" s="32"/>
      <c r="M76" s="32">
        <f t="shared" si="6"/>
        <v>99250</v>
      </c>
      <c r="N76" s="32">
        <v>124062.5</v>
      </c>
      <c r="O76" s="32"/>
      <c r="P76" s="32">
        <f t="shared" si="7"/>
        <v>124062.5</v>
      </c>
    </row>
    <row r="77" spans="1:16" x14ac:dyDescent="0.3">
      <c r="A77" s="143" t="s">
        <v>103</v>
      </c>
      <c r="B77" s="40" t="s">
        <v>43</v>
      </c>
      <c r="C77" s="40" t="s">
        <v>100</v>
      </c>
      <c r="D77" s="29" t="s">
        <v>101</v>
      </c>
      <c r="E77" s="143">
        <v>244</v>
      </c>
      <c r="F77" s="42">
        <v>226500</v>
      </c>
      <c r="G77" s="29" t="s">
        <v>48</v>
      </c>
      <c r="H77" s="32">
        <v>195300</v>
      </c>
      <c r="I77" s="32"/>
      <c r="J77" s="32">
        <f t="shared" si="5"/>
        <v>195300</v>
      </c>
      <c r="K77" s="32">
        <v>244125</v>
      </c>
      <c r="L77" s="32"/>
      <c r="M77" s="32">
        <f t="shared" si="6"/>
        <v>244125</v>
      </c>
      <c r="N77" s="32">
        <v>305156.25</v>
      </c>
      <c r="O77" s="32"/>
      <c r="P77" s="32">
        <f t="shared" si="7"/>
        <v>305156.25</v>
      </c>
    </row>
    <row r="78" spans="1:16" ht="24" x14ac:dyDescent="0.3">
      <c r="A78" s="40" t="s">
        <v>79</v>
      </c>
      <c r="B78" s="40" t="s">
        <v>43</v>
      </c>
      <c r="C78" s="40" t="s">
        <v>100</v>
      </c>
      <c r="D78" s="29" t="s">
        <v>101</v>
      </c>
      <c r="E78" s="143">
        <v>244</v>
      </c>
      <c r="F78" s="42">
        <v>226800</v>
      </c>
      <c r="G78" s="29" t="s">
        <v>48</v>
      </c>
      <c r="H78" s="32">
        <v>335000</v>
      </c>
      <c r="I78" s="32"/>
      <c r="J78" s="32">
        <f t="shared" si="5"/>
        <v>335000</v>
      </c>
      <c r="K78" s="32">
        <v>337000</v>
      </c>
      <c r="L78" s="32"/>
      <c r="M78" s="32">
        <f t="shared" si="6"/>
        <v>337000</v>
      </c>
      <c r="N78" s="32">
        <v>337000</v>
      </c>
      <c r="O78" s="32"/>
      <c r="P78" s="32">
        <f t="shared" si="7"/>
        <v>337000</v>
      </c>
    </row>
    <row r="79" spans="1:16" x14ac:dyDescent="0.3">
      <c r="A79" s="40" t="s">
        <v>81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82</v>
      </c>
      <c r="G79" s="29" t="s">
        <v>48</v>
      </c>
      <c r="H79" s="32">
        <v>99700</v>
      </c>
      <c r="I79" s="32"/>
      <c r="J79" s="32">
        <f t="shared" si="5"/>
        <v>99700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104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105</v>
      </c>
      <c r="G80" s="29" t="s">
        <v>48</v>
      </c>
      <c r="H80" s="32">
        <v>14000</v>
      </c>
      <c r="I80" s="32"/>
      <c r="J80" s="32">
        <f t="shared" si="5"/>
        <v>14000</v>
      </c>
      <c r="K80" s="32">
        <v>14000</v>
      </c>
      <c r="L80" s="32"/>
      <c r="M80" s="32">
        <f t="shared" si="6"/>
        <v>14000</v>
      </c>
      <c r="N80" s="32">
        <v>16000</v>
      </c>
      <c r="O80" s="32"/>
      <c r="P80" s="32">
        <f t="shared" si="7"/>
        <v>16000</v>
      </c>
    </row>
    <row r="81" spans="1:16" ht="24" x14ac:dyDescent="0.3">
      <c r="A81" s="40" t="s">
        <v>83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84</v>
      </c>
      <c r="G81" s="29" t="s">
        <v>48</v>
      </c>
      <c r="H81" s="32">
        <v>40000</v>
      </c>
      <c r="I81" s="32"/>
      <c r="J81" s="32">
        <f t="shared" si="5"/>
        <v>40000</v>
      </c>
      <c r="K81" s="32">
        <v>40000</v>
      </c>
      <c r="L81" s="32"/>
      <c r="M81" s="32">
        <f t="shared" si="6"/>
        <v>40000</v>
      </c>
      <c r="N81" s="32">
        <v>40000</v>
      </c>
      <c r="O81" s="32"/>
      <c r="P81" s="32">
        <f t="shared" si="7"/>
        <v>40000</v>
      </c>
    </row>
    <row r="82" spans="1:16" x14ac:dyDescent="0.3">
      <c r="A82" s="82" t="s">
        <v>85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86</v>
      </c>
      <c r="G82" s="29" t="s">
        <v>48</v>
      </c>
      <c r="H82" s="32">
        <v>30000</v>
      </c>
      <c r="I82" s="32"/>
      <c r="J82" s="32">
        <f t="shared" si="5"/>
        <v>30000</v>
      </c>
      <c r="K82" s="32">
        <v>30000</v>
      </c>
      <c r="L82" s="32"/>
      <c r="M82" s="32">
        <f t="shared" si="6"/>
        <v>30000</v>
      </c>
      <c r="N82" s="32">
        <v>30000</v>
      </c>
      <c r="O82" s="32"/>
      <c r="P82" s="32">
        <f t="shared" si="7"/>
        <v>30000</v>
      </c>
    </row>
    <row r="83" spans="1:16" x14ac:dyDescent="0.3">
      <c r="A83" s="82" t="s">
        <v>220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219</v>
      </c>
      <c r="G83" s="29" t="s">
        <v>48</v>
      </c>
      <c r="H83" s="32">
        <v>0</v>
      </c>
      <c r="I83" s="32">
        <v>150000</v>
      </c>
      <c r="J83" s="32">
        <f t="shared" si="5"/>
        <v>150000</v>
      </c>
      <c r="K83" s="32">
        <v>0</v>
      </c>
      <c r="L83" s="32"/>
      <c r="M83" s="32">
        <f t="shared" si="6"/>
        <v>0</v>
      </c>
      <c r="N83" s="32">
        <v>0</v>
      </c>
      <c r="O83" s="32"/>
      <c r="P83" s="32">
        <f t="shared" si="7"/>
        <v>0</v>
      </c>
    </row>
    <row r="84" spans="1:16" x14ac:dyDescent="0.3">
      <c r="A84" s="40" t="s">
        <v>89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90</v>
      </c>
      <c r="G84" s="29" t="s">
        <v>48</v>
      </c>
      <c r="H84" s="32">
        <v>40000</v>
      </c>
      <c r="I84" s="32"/>
      <c r="J84" s="32">
        <f t="shared" si="5"/>
        <v>40000</v>
      </c>
      <c r="K84" s="32">
        <v>40000</v>
      </c>
      <c r="L84" s="32"/>
      <c r="M84" s="32">
        <f t="shared" si="6"/>
        <v>40000</v>
      </c>
      <c r="N84" s="32">
        <v>40000</v>
      </c>
      <c r="O84" s="32"/>
      <c r="P84" s="32">
        <f t="shared" si="7"/>
        <v>40000</v>
      </c>
    </row>
    <row r="85" spans="1:16" x14ac:dyDescent="0.3">
      <c r="A85" s="40" t="s">
        <v>106</v>
      </c>
      <c r="B85" s="44" t="s">
        <v>43</v>
      </c>
      <c r="C85" s="44" t="s">
        <v>100</v>
      </c>
      <c r="D85" s="29" t="s">
        <v>101</v>
      </c>
      <c r="E85" s="43" t="s">
        <v>54</v>
      </c>
      <c r="F85" s="43" t="s">
        <v>107</v>
      </c>
      <c r="G85" s="29" t="s">
        <v>48</v>
      </c>
      <c r="H85" s="32">
        <v>22500</v>
      </c>
      <c r="I85" s="32"/>
      <c r="J85" s="32">
        <f t="shared" si="5"/>
        <v>22500</v>
      </c>
      <c r="K85" s="32">
        <v>22500</v>
      </c>
      <c r="L85" s="32"/>
      <c r="M85" s="32">
        <f t="shared" si="6"/>
        <v>22500</v>
      </c>
      <c r="N85" s="32">
        <v>22500</v>
      </c>
      <c r="O85" s="32"/>
      <c r="P85" s="32">
        <f t="shared" si="7"/>
        <v>22500</v>
      </c>
    </row>
    <row r="86" spans="1:16" x14ac:dyDescent="0.3">
      <c r="A86" s="40" t="s">
        <v>91</v>
      </c>
      <c r="B86" s="28" t="s">
        <v>43</v>
      </c>
      <c r="C86" s="28" t="s">
        <v>100</v>
      </c>
      <c r="D86" s="29" t="s">
        <v>101</v>
      </c>
      <c r="E86" s="45" t="s">
        <v>54</v>
      </c>
      <c r="F86" s="45" t="s">
        <v>92</v>
      </c>
      <c r="G86" s="45" t="s">
        <v>48</v>
      </c>
      <c r="H86" s="32">
        <v>80000</v>
      </c>
      <c r="I86" s="32"/>
      <c r="J86" s="32">
        <f t="shared" si="5"/>
        <v>80000</v>
      </c>
      <c r="K86" s="32">
        <v>80000</v>
      </c>
      <c r="L86" s="32"/>
      <c r="M86" s="32">
        <f t="shared" si="6"/>
        <v>80000</v>
      </c>
      <c r="N86" s="32">
        <v>80000</v>
      </c>
      <c r="O86" s="32"/>
      <c r="P86" s="32">
        <f t="shared" si="7"/>
        <v>80000</v>
      </c>
    </row>
    <row r="87" spans="1:16" x14ac:dyDescent="0.3">
      <c r="A87" s="40" t="s">
        <v>93</v>
      </c>
      <c r="B87" s="28" t="s">
        <v>43</v>
      </c>
      <c r="C87" s="28" t="s">
        <v>100</v>
      </c>
      <c r="D87" s="29" t="s">
        <v>101</v>
      </c>
      <c r="E87" s="29" t="s">
        <v>94</v>
      </c>
      <c r="F87" s="46" t="s">
        <v>95</v>
      </c>
      <c r="G87" s="46" t="s">
        <v>48</v>
      </c>
      <c r="H87" s="32">
        <v>60238</v>
      </c>
      <c r="I87" s="32"/>
      <c r="J87" s="32">
        <f t="shared" si="5"/>
        <v>60238</v>
      </c>
      <c r="K87" s="32">
        <v>60238</v>
      </c>
      <c r="L87" s="32"/>
      <c r="M87" s="32">
        <f t="shared" si="6"/>
        <v>60238</v>
      </c>
      <c r="N87" s="32">
        <v>60238</v>
      </c>
      <c r="O87" s="32"/>
      <c r="P87" s="32">
        <f t="shared" si="7"/>
        <v>60238</v>
      </c>
    </row>
    <row r="88" spans="1:16" x14ac:dyDescent="0.3">
      <c r="A88" s="40" t="s">
        <v>108</v>
      </c>
      <c r="B88" s="28" t="s">
        <v>43</v>
      </c>
      <c r="C88" s="28" t="s">
        <v>100</v>
      </c>
      <c r="D88" s="29" t="s">
        <v>101</v>
      </c>
      <c r="E88" s="29" t="s">
        <v>94</v>
      </c>
      <c r="F88" s="46" t="s">
        <v>97</v>
      </c>
      <c r="G88" s="46" t="s">
        <v>48</v>
      </c>
      <c r="H88" s="32">
        <v>25281</v>
      </c>
      <c r="I88" s="32"/>
      <c r="J88" s="32">
        <f t="shared" si="5"/>
        <v>25281</v>
      </c>
      <c r="K88" s="32">
        <v>25281</v>
      </c>
      <c r="L88" s="32"/>
      <c r="M88" s="32">
        <f t="shared" si="6"/>
        <v>25281</v>
      </c>
      <c r="N88" s="32">
        <v>25281</v>
      </c>
      <c r="O88" s="32"/>
      <c r="P88" s="32">
        <f t="shared" si="7"/>
        <v>25281</v>
      </c>
    </row>
    <row r="89" spans="1:16" x14ac:dyDescent="0.3">
      <c r="A89" s="40" t="s">
        <v>109</v>
      </c>
      <c r="B89" s="28" t="s">
        <v>43</v>
      </c>
      <c r="C89" s="28" t="s">
        <v>100</v>
      </c>
      <c r="D89" s="29" t="s">
        <v>101</v>
      </c>
      <c r="E89" s="29" t="s">
        <v>110</v>
      </c>
      <c r="F89" s="46" t="s">
        <v>111</v>
      </c>
      <c r="G89" s="46" t="s">
        <v>48</v>
      </c>
      <c r="H89" s="32">
        <v>37790</v>
      </c>
      <c r="I89" s="32"/>
      <c r="J89" s="32">
        <f t="shared" si="5"/>
        <v>37790</v>
      </c>
      <c r="K89" s="32">
        <v>37790</v>
      </c>
      <c r="L89" s="32"/>
      <c r="M89" s="32">
        <f t="shared" si="6"/>
        <v>37790</v>
      </c>
      <c r="N89" s="32">
        <v>37790</v>
      </c>
      <c r="O89" s="32"/>
      <c r="P89" s="32">
        <f t="shared" si="7"/>
        <v>37790</v>
      </c>
    </row>
    <row r="90" spans="1:16" x14ac:dyDescent="0.3">
      <c r="A90" s="672" t="s">
        <v>98</v>
      </c>
      <c r="B90" s="672"/>
      <c r="C90" s="672"/>
      <c r="D90" s="672"/>
      <c r="E90" s="672"/>
      <c r="F90" s="672"/>
      <c r="G90" s="672"/>
      <c r="H90" s="98">
        <f>SUM(H62:H89)</f>
        <v>12428844.619999997</v>
      </c>
      <c r="I90" s="98">
        <f t="shared" ref="I90:P90" si="8">SUM(I62:I89)</f>
        <v>211882.99</v>
      </c>
      <c r="J90" s="98">
        <f t="shared" si="8"/>
        <v>12640727.609999999</v>
      </c>
      <c r="K90" s="98">
        <f t="shared" si="8"/>
        <v>13879548.150000002</v>
      </c>
      <c r="L90" s="98">
        <f t="shared" si="8"/>
        <v>0</v>
      </c>
      <c r="M90" s="98">
        <f t="shared" si="8"/>
        <v>13879548.150000002</v>
      </c>
      <c r="N90" s="98">
        <f t="shared" si="8"/>
        <v>14290031.449999997</v>
      </c>
      <c r="O90" s="98">
        <f t="shared" si="8"/>
        <v>0</v>
      </c>
      <c r="P90" s="98">
        <f t="shared" si="8"/>
        <v>14290031.449999997</v>
      </c>
    </row>
    <row r="91" spans="1:16" ht="15" customHeight="1" x14ac:dyDescent="0.3">
      <c r="A91" s="704" t="s">
        <v>112</v>
      </c>
      <c r="B91" s="704"/>
      <c r="C91" s="704"/>
      <c r="D91" s="704"/>
      <c r="E91" s="704"/>
      <c r="F91" s="704"/>
      <c r="G91" s="704"/>
      <c r="H91" s="704"/>
      <c r="I91" s="704"/>
      <c r="J91" s="704"/>
      <c r="K91" s="704"/>
      <c r="L91" s="704"/>
      <c r="M91" s="704"/>
      <c r="N91" s="704"/>
      <c r="O91" s="704"/>
      <c r="P91" s="704"/>
    </row>
    <row r="92" spans="1:16" x14ac:dyDescent="0.3">
      <c r="A92" s="40" t="s">
        <v>87</v>
      </c>
      <c r="B92" s="40" t="s">
        <v>43</v>
      </c>
      <c r="C92" s="40" t="s">
        <v>44</v>
      </c>
      <c r="D92" s="45" t="s">
        <v>45</v>
      </c>
      <c r="E92" s="45" t="s">
        <v>54</v>
      </c>
      <c r="F92" s="45" t="s">
        <v>88</v>
      </c>
      <c r="G92" s="99" t="s">
        <v>113</v>
      </c>
      <c r="H92" s="32">
        <v>5000000</v>
      </c>
      <c r="I92" s="32"/>
      <c r="J92" s="32">
        <f>H92+I92</f>
        <v>5000000</v>
      </c>
      <c r="K92" s="32">
        <v>5800000</v>
      </c>
      <c r="L92" s="32"/>
      <c r="M92" s="32">
        <f>K92+L92</f>
        <v>5800000</v>
      </c>
      <c r="N92" s="32">
        <v>5800000</v>
      </c>
      <c r="O92" s="97"/>
      <c r="P92" s="32">
        <f>N92+O92</f>
        <v>5800000</v>
      </c>
    </row>
    <row r="93" spans="1:16" x14ac:dyDescent="0.3">
      <c r="A93" s="672" t="s">
        <v>114</v>
      </c>
      <c r="B93" s="672"/>
      <c r="C93" s="672"/>
      <c r="D93" s="672"/>
      <c r="E93" s="672"/>
      <c r="F93" s="672"/>
      <c r="G93" s="672"/>
      <c r="H93" s="100">
        <f>SUM(H92)</f>
        <v>5000000</v>
      </c>
      <c r="I93" s="100">
        <f t="shared" ref="I93:P93" si="9">SUM(I92)</f>
        <v>0</v>
      </c>
      <c r="J93" s="100">
        <f t="shared" si="9"/>
        <v>5000000</v>
      </c>
      <c r="K93" s="100">
        <f t="shared" si="9"/>
        <v>5800000</v>
      </c>
      <c r="L93" s="100">
        <f t="shared" si="9"/>
        <v>0</v>
      </c>
      <c r="M93" s="100">
        <f t="shared" si="9"/>
        <v>5800000</v>
      </c>
      <c r="N93" s="100">
        <f t="shared" si="9"/>
        <v>5800000</v>
      </c>
      <c r="O93" s="100">
        <f t="shared" si="9"/>
        <v>0</v>
      </c>
      <c r="P93" s="100">
        <f t="shared" si="9"/>
        <v>5800000</v>
      </c>
    </row>
    <row r="94" spans="1:16" hidden="1" x14ac:dyDescent="0.3">
      <c r="A94" s="702" t="s">
        <v>115</v>
      </c>
      <c r="B94" s="702"/>
      <c r="C94" s="702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97"/>
      <c r="P94" s="97"/>
    </row>
    <row r="95" spans="1:16" ht="25.2" hidden="1" customHeight="1" thickBot="1" x14ac:dyDescent="0.35">
      <c r="A95" s="702"/>
      <c r="B95" s="702"/>
      <c r="C95" s="702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97"/>
      <c r="P95" s="97"/>
    </row>
    <row r="96" spans="1:16" hidden="1" x14ac:dyDescent="0.3">
      <c r="A96" s="82" t="s">
        <v>42</v>
      </c>
      <c r="B96" s="58" t="s">
        <v>43</v>
      </c>
      <c r="C96" s="58" t="s">
        <v>44</v>
      </c>
      <c r="D96" s="58" t="s">
        <v>116</v>
      </c>
      <c r="E96" s="58" t="s">
        <v>46</v>
      </c>
      <c r="F96" s="58" t="s">
        <v>47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82" t="s">
        <v>50</v>
      </c>
      <c r="B97" s="58" t="s">
        <v>43</v>
      </c>
      <c r="C97" s="58" t="s">
        <v>44</v>
      </c>
      <c r="D97" s="58" t="s">
        <v>116</v>
      </c>
      <c r="E97" s="58" t="s">
        <v>51</v>
      </c>
      <c r="F97" s="58" t="s">
        <v>52</v>
      </c>
      <c r="G97" s="57" t="s">
        <v>117</v>
      </c>
      <c r="H97" s="32"/>
      <c r="I97" s="32"/>
      <c r="J97" s="32"/>
      <c r="K97" s="32"/>
      <c r="L97" s="32"/>
      <c r="M97" s="32"/>
      <c r="N97" s="32"/>
      <c r="O97" s="97"/>
      <c r="P97" s="97"/>
    </row>
    <row r="98" spans="1:16" hidden="1" x14ac:dyDescent="0.3">
      <c r="A98" s="82" t="s">
        <v>118</v>
      </c>
      <c r="B98" s="58" t="s">
        <v>43</v>
      </c>
      <c r="C98" s="58" t="s">
        <v>44</v>
      </c>
      <c r="D98" s="58" t="s">
        <v>116</v>
      </c>
      <c r="E98" s="58" t="s">
        <v>54</v>
      </c>
      <c r="F98" s="58" t="s">
        <v>119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702" t="s">
        <v>120</v>
      </c>
      <c r="B99" s="702"/>
      <c r="C99" s="702"/>
      <c r="D99" s="702"/>
      <c r="E99" s="702"/>
      <c r="F99" s="702"/>
      <c r="G99" s="702"/>
      <c r="H99" s="59">
        <f>SUM(H96:H98)</f>
        <v>0</v>
      </c>
      <c r="I99" s="59"/>
      <c r="J99" s="59"/>
      <c r="K99" s="59">
        <f t="shared" ref="K99:N99" si="10">SUM(K96:K98)</f>
        <v>0</v>
      </c>
      <c r="L99" s="59"/>
      <c r="M99" s="59"/>
      <c r="N99" s="59">
        <f t="shared" si="10"/>
        <v>0</v>
      </c>
      <c r="O99" s="97"/>
      <c r="P99" s="97"/>
    </row>
    <row r="100" spans="1:16" hidden="1" x14ac:dyDescent="0.3">
      <c r="A100" s="82" t="s">
        <v>42</v>
      </c>
      <c r="B100" s="58" t="s">
        <v>43</v>
      </c>
      <c r="C100" s="58" t="s">
        <v>100</v>
      </c>
      <c r="D100" s="58" t="s">
        <v>121</v>
      </c>
      <c r="E100" s="58" t="s">
        <v>46</v>
      </c>
      <c r="F100" s="58" t="s">
        <v>47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50</v>
      </c>
      <c r="B101" s="58" t="s">
        <v>43</v>
      </c>
      <c r="C101" s="58" t="s">
        <v>100</v>
      </c>
      <c r="D101" s="58" t="s">
        <v>121</v>
      </c>
      <c r="E101" s="58" t="s">
        <v>51</v>
      </c>
      <c r="F101" s="58" t="s">
        <v>52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82" t="s">
        <v>118</v>
      </c>
      <c r="B102" s="58" t="s">
        <v>43</v>
      </c>
      <c r="C102" s="58" t="s">
        <v>100</v>
      </c>
      <c r="D102" s="58" t="s">
        <v>121</v>
      </c>
      <c r="E102" s="58" t="s">
        <v>54</v>
      </c>
      <c r="F102" s="58" t="s">
        <v>119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40" t="s">
        <v>122</v>
      </c>
      <c r="B103" s="58" t="s">
        <v>43</v>
      </c>
      <c r="C103" s="58" t="s">
        <v>123</v>
      </c>
      <c r="D103" s="58" t="s">
        <v>121</v>
      </c>
      <c r="E103" s="58" t="s">
        <v>54</v>
      </c>
      <c r="F103" s="58" t="s">
        <v>124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705" t="s">
        <v>125</v>
      </c>
      <c r="B104" s="705"/>
      <c r="C104" s="705"/>
      <c r="D104" s="705"/>
      <c r="E104" s="705"/>
      <c r="F104" s="705"/>
      <c r="G104" s="705"/>
      <c r="H104" s="83">
        <f>SUM(H100:H103)</f>
        <v>0</v>
      </c>
      <c r="I104" s="83"/>
      <c r="J104" s="83"/>
      <c r="K104" s="83">
        <f t="shared" ref="K104:N104" si="11">SUM(K100:K103)</f>
        <v>0</v>
      </c>
      <c r="L104" s="83"/>
      <c r="M104" s="83"/>
      <c r="N104" s="83">
        <f t="shared" si="11"/>
        <v>0</v>
      </c>
      <c r="O104" s="97"/>
      <c r="P104" s="97"/>
    </row>
    <row r="105" spans="1:16" hidden="1" x14ac:dyDescent="0.3">
      <c r="A105" s="706" t="s">
        <v>126</v>
      </c>
      <c r="B105" s="706"/>
      <c r="C105" s="706"/>
      <c r="D105" s="706"/>
      <c r="E105" s="706"/>
      <c r="F105" s="706"/>
      <c r="G105" s="706"/>
      <c r="H105" s="101">
        <f>H99+H104</f>
        <v>0</v>
      </c>
      <c r="I105" s="101"/>
      <c r="J105" s="101"/>
      <c r="K105" s="101">
        <f t="shared" ref="K105:N105" si="12">K99+K104</f>
        <v>0</v>
      </c>
      <c r="L105" s="101"/>
      <c r="M105" s="101"/>
      <c r="N105" s="101">
        <f t="shared" si="12"/>
        <v>0</v>
      </c>
      <c r="O105" s="97"/>
      <c r="P105" s="97"/>
    </row>
    <row r="106" spans="1:16" hidden="1" x14ac:dyDescent="0.3">
      <c r="A106" s="700" t="s">
        <v>127</v>
      </c>
      <c r="B106" s="700"/>
      <c r="C106" s="700"/>
      <c r="D106" s="700"/>
      <c r="E106" s="700"/>
      <c r="F106" s="700"/>
      <c r="G106" s="700"/>
      <c r="H106" s="700"/>
      <c r="I106" s="700"/>
      <c r="J106" s="700"/>
      <c r="K106" s="700"/>
      <c r="L106" s="700"/>
      <c r="M106" s="700"/>
      <c r="N106" s="700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100</v>
      </c>
      <c r="D107" s="58" t="s">
        <v>128</v>
      </c>
      <c r="E107" s="58" t="s">
        <v>46</v>
      </c>
      <c r="F107" s="58" t="s">
        <v>47</v>
      </c>
      <c r="G107" s="102" t="s">
        <v>129</v>
      </c>
      <c r="H107" s="32"/>
      <c r="I107" s="32"/>
      <c r="J107" s="32"/>
      <c r="K107" s="34"/>
      <c r="L107" s="34"/>
      <c r="M107" s="34"/>
      <c r="N107" s="34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100</v>
      </c>
      <c r="D108" s="58" t="s">
        <v>128</v>
      </c>
      <c r="E108" s="58" t="s">
        <v>51</v>
      </c>
      <c r="F108" s="58">
        <v>213000</v>
      </c>
      <c r="G108" s="102" t="s">
        <v>129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716" t="s">
        <v>130</v>
      </c>
      <c r="B109" s="716"/>
      <c r="C109" s="716"/>
      <c r="D109" s="716"/>
      <c r="E109" s="716"/>
      <c r="F109" s="716"/>
      <c r="G109" s="716"/>
      <c r="H109" s="121">
        <f>SUM(H107:H108)</f>
        <v>0</v>
      </c>
      <c r="I109" s="121"/>
      <c r="J109" s="121"/>
      <c r="K109" s="121">
        <f t="shared" ref="K109:N109" si="13">SUM(K107:K108)</f>
        <v>0</v>
      </c>
      <c r="L109" s="121"/>
      <c r="M109" s="121"/>
      <c r="N109" s="121">
        <f t="shared" si="13"/>
        <v>0</v>
      </c>
      <c r="O109" s="122"/>
      <c r="P109" s="122"/>
    </row>
    <row r="110" spans="1:16" x14ac:dyDescent="0.3">
      <c r="A110" s="702" t="s">
        <v>115</v>
      </c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</row>
    <row r="111" spans="1:16" x14ac:dyDescent="0.3">
      <c r="A111" s="702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</row>
    <row r="112" spans="1:16" x14ac:dyDescent="0.3">
      <c r="A112" s="82" t="s">
        <v>42</v>
      </c>
      <c r="B112" s="28" t="s">
        <v>43</v>
      </c>
      <c r="C112" s="28" t="s">
        <v>44</v>
      </c>
      <c r="D112" s="58" t="s">
        <v>116</v>
      </c>
      <c r="E112" s="29" t="s">
        <v>46</v>
      </c>
      <c r="F112" s="46" t="s">
        <v>47</v>
      </c>
      <c r="G112" s="46" t="s">
        <v>180</v>
      </c>
      <c r="H112" s="32">
        <v>22538902.260000002</v>
      </c>
      <c r="I112" s="32"/>
      <c r="J112" s="32">
        <f t="shared" ref="J112:J115" si="14">H112+I112</f>
        <v>22538902.260000002</v>
      </c>
      <c r="K112" s="32">
        <v>0</v>
      </c>
      <c r="L112" s="32"/>
      <c r="M112" s="32">
        <f t="shared" ref="M112:M115" si="15">K112+L112</f>
        <v>0</v>
      </c>
      <c r="N112" s="32">
        <v>0</v>
      </c>
      <c r="O112" s="32"/>
      <c r="P112" s="32">
        <f t="shared" ref="P112:P122" si="16">N112+O112</f>
        <v>0</v>
      </c>
    </row>
    <row r="113" spans="1:16" ht="36" x14ac:dyDescent="0.3">
      <c r="A113" s="36" t="s">
        <v>210</v>
      </c>
      <c r="B113" s="28" t="s">
        <v>43</v>
      </c>
      <c r="C113" s="28" t="s">
        <v>44</v>
      </c>
      <c r="D113" s="58" t="s">
        <v>116</v>
      </c>
      <c r="E113" s="29" t="s">
        <v>46</v>
      </c>
      <c r="F113" s="46" t="s">
        <v>209</v>
      </c>
      <c r="G113" s="46" t="s">
        <v>180</v>
      </c>
      <c r="H113" s="32">
        <v>3271.5</v>
      </c>
      <c r="I113" s="32"/>
      <c r="J113" s="32">
        <f t="shared" si="14"/>
        <v>3271.5</v>
      </c>
      <c r="K113" s="32"/>
      <c r="L113" s="32"/>
      <c r="M113" s="32"/>
      <c r="N113" s="32"/>
      <c r="O113" s="32"/>
      <c r="P113" s="32"/>
    </row>
    <row r="114" spans="1:16" x14ac:dyDescent="0.3">
      <c r="A114" s="82" t="s">
        <v>50</v>
      </c>
      <c r="B114" s="28" t="s">
        <v>43</v>
      </c>
      <c r="C114" s="28" t="s">
        <v>44</v>
      </c>
      <c r="D114" s="58" t="s">
        <v>116</v>
      </c>
      <c r="E114" s="29" t="s">
        <v>51</v>
      </c>
      <c r="F114" s="46" t="s">
        <v>52</v>
      </c>
      <c r="G114" s="46" t="s">
        <v>180</v>
      </c>
      <c r="H114" s="32">
        <v>5105802.3600000003</v>
      </c>
      <c r="I114" s="32"/>
      <c r="J114" s="32">
        <f t="shared" si="14"/>
        <v>5105802.3600000003</v>
      </c>
      <c r="K114" s="32">
        <v>0</v>
      </c>
      <c r="L114" s="32"/>
      <c r="M114" s="32">
        <f t="shared" si="15"/>
        <v>0</v>
      </c>
      <c r="N114" s="32">
        <v>0</v>
      </c>
      <c r="O114" s="32"/>
      <c r="P114" s="32">
        <f t="shared" si="16"/>
        <v>0</v>
      </c>
    </row>
    <row r="115" spans="1:16" x14ac:dyDescent="0.3">
      <c r="A115" s="82" t="s">
        <v>118</v>
      </c>
      <c r="B115" s="28" t="s">
        <v>43</v>
      </c>
      <c r="C115" s="28" t="s">
        <v>44</v>
      </c>
      <c r="D115" s="58" t="s">
        <v>116</v>
      </c>
      <c r="E115" s="29" t="s">
        <v>54</v>
      </c>
      <c r="F115" s="46" t="s">
        <v>119</v>
      </c>
      <c r="G115" s="46" t="s">
        <v>180</v>
      </c>
      <c r="H115" s="32">
        <v>47000</v>
      </c>
      <c r="I115" s="32"/>
      <c r="J115" s="32">
        <f t="shared" si="14"/>
        <v>47000</v>
      </c>
      <c r="K115" s="32">
        <v>0</v>
      </c>
      <c r="L115" s="32"/>
      <c r="M115" s="32">
        <f t="shared" si="15"/>
        <v>0</v>
      </c>
      <c r="N115" s="32">
        <v>0</v>
      </c>
      <c r="O115" s="32"/>
      <c r="P115" s="32">
        <f t="shared" si="16"/>
        <v>0</v>
      </c>
    </row>
    <row r="116" spans="1:16" x14ac:dyDescent="0.3">
      <c r="A116" s="715" t="s">
        <v>178</v>
      </c>
      <c r="B116" s="715"/>
      <c r="C116" s="715"/>
      <c r="D116" s="715"/>
      <c r="E116" s="715"/>
      <c r="F116" s="715"/>
      <c r="G116" s="715"/>
      <c r="H116" s="101">
        <f>SUM(H112:H115)</f>
        <v>27694976.120000001</v>
      </c>
      <c r="I116" s="101">
        <f t="shared" ref="I116:P116" si="17">SUM(I112:I115)</f>
        <v>0</v>
      </c>
      <c r="J116" s="101">
        <f t="shared" si="17"/>
        <v>27694976.120000001</v>
      </c>
      <c r="K116" s="101">
        <f t="shared" si="17"/>
        <v>0</v>
      </c>
      <c r="L116" s="101">
        <f t="shared" si="17"/>
        <v>0</v>
      </c>
      <c r="M116" s="101">
        <f t="shared" si="17"/>
        <v>0</v>
      </c>
      <c r="N116" s="101">
        <f t="shared" si="17"/>
        <v>0</v>
      </c>
      <c r="O116" s="101">
        <f t="shared" si="17"/>
        <v>0</v>
      </c>
      <c r="P116" s="101">
        <f t="shared" si="17"/>
        <v>0</v>
      </c>
    </row>
    <row r="117" spans="1:16" x14ac:dyDescent="0.3">
      <c r="A117" s="82" t="s">
        <v>42</v>
      </c>
      <c r="B117" s="28" t="s">
        <v>43</v>
      </c>
      <c r="C117" s="28" t="s">
        <v>100</v>
      </c>
      <c r="D117" s="58" t="s">
        <v>121</v>
      </c>
      <c r="E117" s="29" t="s">
        <v>46</v>
      </c>
      <c r="F117" s="46" t="s">
        <v>47</v>
      </c>
      <c r="G117" s="46" t="s">
        <v>180</v>
      </c>
      <c r="H117" s="32">
        <v>39632059.5</v>
      </c>
      <c r="I117" s="32"/>
      <c r="J117" s="32">
        <f t="shared" ref="J117:J122" si="18">H117+I117</f>
        <v>39632059.5</v>
      </c>
      <c r="K117" s="32">
        <v>0</v>
      </c>
      <c r="L117" s="32"/>
      <c r="M117" s="32">
        <f t="shared" ref="M117:M122" si="19">K117+L117</f>
        <v>0</v>
      </c>
      <c r="N117" s="32">
        <v>0</v>
      </c>
      <c r="O117" s="32"/>
      <c r="P117" s="32">
        <f t="shared" si="16"/>
        <v>0</v>
      </c>
    </row>
    <row r="118" spans="1:16" ht="36" x14ac:dyDescent="0.3">
      <c r="A118" s="36" t="s">
        <v>210</v>
      </c>
      <c r="B118" s="28" t="s">
        <v>43</v>
      </c>
      <c r="C118" s="28" t="s">
        <v>100</v>
      </c>
      <c r="D118" s="58" t="s">
        <v>121</v>
      </c>
      <c r="E118" s="29" t="s">
        <v>46</v>
      </c>
      <c r="F118" s="46" t="s">
        <v>209</v>
      </c>
      <c r="G118" s="46" t="s">
        <v>180</v>
      </c>
      <c r="H118" s="32">
        <v>30930.9</v>
      </c>
      <c r="I118" s="32"/>
      <c r="J118" s="32">
        <f t="shared" si="18"/>
        <v>30930.9</v>
      </c>
      <c r="K118" s="32"/>
      <c r="L118" s="32"/>
      <c r="M118" s="32"/>
      <c r="N118" s="32"/>
      <c r="O118" s="32"/>
      <c r="P118" s="32"/>
    </row>
    <row r="119" spans="1:16" x14ac:dyDescent="0.3">
      <c r="A119" s="82" t="s">
        <v>50</v>
      </c>
      <c r="B119" s="28" t="s">
        <v>43</v>
      </c>
      <c r="C119" s="28" t="s">
        <v>100</v>
      </c>
      <c r="D119" s="58" t="s">
        <v>121</v>
      </c>
      <c r="E119" s="29" t="s">
        <v>51</v>
      </c>
      <c r="F119" s="46" t="s">
        <v>52</v>
      </c>
      <c r="G119" s="46" t="s">
        <v>180</v>
      </c>
      <c r="H119" s="32">
        <v>8983667.3300000001</v>
      </c>
      <c r="I119" s="32"/>
      <c r="J119" s="32">
        <f t="shared" si="18"/>
        <v>8983667.3300000001</v>
      </c>
      <c r="K119" s="32">
        <v>0</v>
      </c>
      <c r="L119" s="32"/>
      <c r="M119" s="32">
        <f t="shared" si="19"/>
        <v>0</v>
      </c>
      <c r="N119" s="32">
        <v>0</v>
      </c>
      <c r="O119" s="32"/>
      <c r="P119" s="32">
        <f t="shared" si="16"/>
        <v>0</v>
      </c>
    </row>
    <row r="120" spans="1:16" x14ac:dyDescent="0.3">
      <c r="A120" s="82" t="s">
        <v>118</v>
      </c>
      <c r="B120" s="28" t="s">
        <v>43</v>
      </c>
      <c r="C120" s="28" t="s">
        <v>100</v>
      </c>
      <c r="D120" s="58" t="s">
        <v>121</v>
      </c>
      <c r="E120" s="29" t="s">
        <v>54</v>
      </c>
      <c r="F120" s="46" t="s">
        <v>119</v>
      </c>
      <c r="G120" s="46" t="s">
        <v>180</v>
      </c>
      <c r="H120" s="32">
        <v>54991.59</v>
      </c>
      <c r="I120" s="32"/>
      <c r="J120" s="32">
        <f t="shared" si="18"/>
        <v>54991.59</v>
      </c>
      <c r="K120" s="32">
        <v>0</v>
      </c>
      <c r="L120" s="32"/>
      <c r="M120" s="32">
        <f t="shared" si="19"/>
        <v>0</v>
      </c>
      <c r="N120" s="32">
        <v>0</v>
      </c>
      <c r="O120" s="32"/>
      <c r="P120" s="32">
        <f t="shared" si="16"/>
        <v>0</v>
      </c>
    </row>
    <row r="121" spans="1:16" ht="24" x14ac:dyDescent="0.3">
      <c r="A121" s="82" t="s">
        <v>214</v>
      </c>
      <c r="B121" s="28" t="s">
        <v>43</v>
      </c>
      <c r="C121" s="28" t="s">
        <v>100</v>
      </c>
      <c r="D121" s="58" t="s">
        <v>121</v>
      </c>
      <c r="E121" s="29" t="s">
        <v>54</v>
      </c>
      <c r="F121" s="46" t="s">
        <v>213</v>
      </c>
      <c r="G121" s="46" t="s">
        <v>180</v>
      </c>
      <c r="H121" s="32">
        <v>0</v>
      </c>
      <c r="I121" s="32">
        <v>12746</v>
      </c>
      <c r="J121" s="32">
        <f t="shared" si="18"/>
        <v>12746</v>
      </c>
      <c r="K121" s="32">
        <v>0</v>
      </c>
      <c r="L121" s="32"/>
      <c r="M121" s="32">
        <f t="shared" si="19"/>
        <v>0</v>
      </c>
      <c r="N121" s="32">
        <v>0</v>
      </c>
      <c r="O121" s="32"/>
      <c r="P121" s="32">
        <f t="shared" si="16"/>
        <v>0</v>
      </c>
    </row>
    <row r="122" spans="1:16" x14ac:dyDescent="0.3">
      <c r="A122" s="82" t="s">
        <v>122</v>
      </c>
      <c r="B122" s="28" t="s">
        <v>43</v>
      </c>
      <c r="C122" s="28" t="s">
        <v>123</v>
      </c>
      <c r="D122" s="58" t="s">
        <v>121</v>
      </c>
      <c r="E122" s="29" t="s">
        <v>54</v>
      </c>
      <c r="F122" s="46" t="s">
        <v>124</v>
      </c>
      <c r="G122" s="46" t="s">
        <v>180</v>
      </c>
      <c r="H122" s="32">
        <v>0</v>
      </c>
      <c r="I122" s="32">
        <v>48000</v>
      </c>
      <c r="J122" s="32">
        <f t="shared" si="18"/>
        <v>48000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715" t="s">
        <v>178</v>
      </c>
      <c r="B123" s="715"/>
      <c r="C123" s="715"/>
      <c r="D123" s="715"/>
      <c r="E123" s="715"/>
      <c r="F123" s="715"/>
      <c r="G123" s="715"/>
      <c r="H123" s="101">
        <f>SUM(H117:H122)</f>
        <v>48701649.32</v>
      </c>
      <c r="I123" s="101">
        <f t="shared" ref="I123:P123" si="20">SUM(I117:I122)</f>
        <v>60746</v>
      </c>
      <c r="J123" s="101">
        <f t="shared" si="20"/>
        <v>48762395.32</v>
      </c>
      <c r="K123" s="101">
        <f t="shared" si="20"/>
        <v>0</v>
      </c>
      <c r="L123" s="101">
        <f t="shared" si="20"/>
        <v>0</v>
      </c>
      <c r="M123" s="101">
        <f t="shared" si="20"/>
        <v>0</v>
      </c>
      <c r="N123" s="101">
        <f t="shared" si="20"/>
        <v>0</v>
      </c>
      <c r="O123" s="101">
        <f t="shared" si="20"/>
        <v>0</v>
      </c>
      <c r="P123" s="101">
        <f t="shared" si="20"/>
        <v>0</v>
      </c>
    </row>
    <row r="124" spans="1:16" x14ac:dyDescent="0.3">
      <c r="A124" s="706" t="s">
        <v>179</v>
      </c>
      <c r="B124" s="706"/>
      <c r="C124" s="706"/>
      <c r="D124" s="706"/>
      <c r="E124" s="706"/>
      <c r="F124" s="706"/>
      <c r="G124" s="706"/>
      <c r="H124" s="101">
        <f>H116+H123</f>
        <v>76396625.439999998</v>
      </c>
      <c r="I124" s="101">
        <f t="shared" ref="I124:P124" si="21">I116+I123</f>
        <v>60746</v>
      </c>
      <c r="J124" s="101">
        <f t="shared" si="21"/>
        <v>76457371.439999998</v>
      </c>
      <c r="K124" s="101">
        <f t="shared" si="21"/>
        <v>0</v>
      </c>
      <c r="L124" s="101">
        <f t="shared" si="21"/>
        <v>0</v>
      </c>
      <c r="M124" s="101">
        <f t="shared" si="21"/>
        <v>0</v>
      </c>
      <c r="N124" s="101">
        <f t="shared" si="21"/>
        <v>0</v>
      </c>
      <c r="O124" s="101">
        <f t="shared" si="21"/>
        <v>0</v>
      </c>
      <c r="P124" s="101">
        <f t="shared" si="21"/>
        <v>0</v>
      </c>
    </row>
    <row r="125" spans="1:16" x14ac:dyDescent="0.3">
      <c r="A125" s="725" t="s">
        <v>201</v>
      </c>
      <c r="B125" s="726"/>
      <c r="C125" s="726"/>
      <c r="D125" s="726"/>
      <c r="E125" s="726"/>
      <c r="F125" s="726"/>
      <c r="G125" s="726"/>
      <c r="H125" s="726"/>
      <c r="I125" s="726"/>
      <c r="J125" s="726"/>
      <c r="K125" s="726"/>
      <c r="L125" s="726"/>
      <c r="M125" s="726"/>
      <c r="N125" s="726"/>
      <c r="O125" s="726"/>
      <c r="P125" s="727"/>
    </row>
    <row r="126" spans="1:16" x14ac:dyDescent="0.3">
      <c r="A126" s="82" t="s">
        <v>42</v>
      </c>
      <c r="B126" s="28" t="s">
        <v>43</v>
      </c>
      <c r="C126" s="28" t="s">
        <v>100</v>
      </c>
      <c r="D126" s="58" t="s">
        <v>202</v>
      </c>
      <c r="E126" s="29" t="s">
        <v>46</v>
      </c>
      <c r="F126" s="46" t="s">
        <v>47</v>
      </c>
      <c r="G126" s="46" t="s">
        <v>203</v>
      </c>
      <c r="H126" s="32">
        <v>4554000</v>
      </c>
      <c r="I126" s="32"/>
      <c r="J126" s="26">
        <f t="shared" ref="J126:J127" si="22">H126+I126</f>
        <v>4554000</v>
      </c>
      <c r="K126" s="32">
        <v>0</v>
      </c>
      <c r="L126" s="32"/>
      <c r="M126" s="26">
        <f t="shared" ref="M126:M127" si="23">K126+L126</f>
        <v>0</v>
      </c>
      <c r="N126" s="32">
        <v>0</v>
      </c>
      <c r="O126" s="147"/>
      <c r="P126" s="148">
        <f t="shared" ref="P126:P127" si="24">N126+O126</f>
        <v>0</v>
      </c>
    </row>
    <row r="127" spans="1:16" x14ac:dyDescent="0.3">
      <c r="A127" s="82" t="s">
        <v>50</v>
      </c>
      <c r="B127" s="28" t="s">
        <v>43</v>
      </c>
      <c r="C127" s="28" t="s">
        <v>100</v>
      </c>
      <c r="D127" s="58" t="s">
        <v>202</v>
      </c>
      <c r="E127" s="29" t="s">
        <v>51</v>
      </c>
      <c r="F127" s="46" t="s">
        <v>52</v>
      </c>
      <c r="G127" s="46" t="s">
        <v>203</v>
      </c>
      <c r="H127" s="32">
        <v>1375308</v>
      </c>
      <c r="I127" s="32"/>
      <c r="J127" s="26">
        <f t="shared" si="22"/>
        <v>1375308</v>
      </c>
      <c r="K127" s="32">
        <v>0</v>
      </c>
      <c r="L127" s="32"/>
      <c r="M127" s="26">
        <f t="shared" si="23"/>
        <v>0</v>
      </c>
      <c r="N127" s="32">
        <v>0</v>
      </c>
      <c r="O127" s="147"/>
      <c r="P127" s="148">
        <f t="shared" si="24"/>
        <v>0</v>
      </c>
    </row>
    <row r="128" spans="1:16" ht="15" thickBot="1" x14ac:dyDescent="0.35">
      <c r="A128" s="728" t="s">
        <v>204</v>
      </c>
      <c r="B128" s="728"/>
      <c r="C128" s="728"/>
      <c r="D128" s="728"/>
      <c r="E128" s="728"/>
      <c r="F128" s="728"/>
      <c r="G128" s="728"/>
      <c r="H128" s="149">
        <f>SUM(H126:H127)</f>
        <v>5929308</v>
      </c>
      <c r="I128" s="149">
        <f t="shared" ref="I128:P128" si="25">SUM(I126:I127)</f>
        <v>0</v>
      </c>
      <c r="J128" s="149">
        <f t="shared" si="25"/>
        <v>5929308</v>
      </c>
      <c r="K128" s="149">
        <f t="shared" si="25"/>
        <v>0</v>
      </c>
      <c r="L128" s="149">
        <f t="shared" si="25"/>
        <v>0</v>
      </c>
      <c r="M128" s="149">
        <f t="shared" si="25"/>
        <v>0</v>
      </c>
      <c r="N128" s="149">
        <f t="shared" si="25"/>
        <v>0</v>
      </c>
      <c r="O128" s="149">
        <f t="shared" si="25"/>
        <v>0</v>
      </c>
      <c r="P128" s="149">
        <f t="shared" si="25"/>
        <v>0</v>
      </c>
    </row>
    <row r="129" spans="1:16" ht="15" thickBot="1" x14ac:dyDescent="0.35">
      <c r="A129" s="729" t="s">
        <v>205</v>
      </c>
      <c r="B129" s="730"/>
      <c r="C129" s="730"/>
      <c r="D129" s="730"/>
      <c r="E129" s="730"/>
      <c r="F129" s="730"/>
      <c r="G129" s="730"/>
      <c r="H129" s="730"/>
      <c r="I129" s="730"/>
      <c r="J129" s="730"/>
      <c r="K129" s="730"/>
      <c r="L129" s="730"/>
      <c r="M129" s="730"/>
      <c r="N129" s="730"/>
      <c r="O129" s="730"/>
      <c r="P129" s="731"/>
    </row>
    <row r="130" spans="1:16" x14ac:dyDescent="0.3">
      <c r="A130" s="150" t="s">
        <v>42</v>
      </c>
      <c r="B130" s="56" t="s">
        <v>43</v>
      </c>
      <c r="C130" s="56" t="s">
        <v>100</v>
      </c>
      <c r="D130" s="56" t="s">
        <v>206</v>
      </c>
      <c r="E130" s="56" t="s">
        <v>46</v>
      </c>
      <c r="F130" s="56" t="s">
        <v>47</v>
      </c>
      <c r="G130" s="46" t="s">
        <v>207</v>
      </c>
      <c r="H130" s="151">
        <v>251508</v>
      </c>
      <c r="I130" s="152"/>
      <c r="J130" s="26">
        <f t="shared" ref="J130:J131" si="26">H130+I130</f>
        <v>251508</v>
      </c>
      <c r="K130" s="26">
        <v>0</v>
      </c>
      <c r="L130" s="153"/>
      <c r="M130" s="26">
        <f t="shared" ref="M130:M131" si="27">K130+L130</f>
        <v>0</v>
      </c>
      <c r="N130" s="32">
        <v>0</v>
      </c>
      <c r="O130" s="147"/>
      <c r="P130" s="148">
        <f t="shared" ref="P130:P131" si="28">N130+O130</f>
        <v>0</v>
      </c>
    </row>
    <row r="131" spans="1:16" x14ac:dyDescent="0.3">
      <c r="A131" s="37" t="s">
        <v>50</v>
      </c>
      <c r="B131" s="61" t="s">
        <v>43</v>
      </c>
      <c r="C131" s="61" t="s">
        <v>100</v>
      </c>
      <c r="D131" s="61" t="s">
        <v>206</v>
      </c>
      <c r="E131" s="61" t="s">
        <v>51</v>
      </c>
      <c r="F131" s="61" t="s">
        <v>52</v>
      </c>
      <c r="G131" s="161" t="s">
        <v>207</v>
      </c>
      <c r="H131" s="154">
        <v>75955.42</v>
      </c>
      <c r="I131" s="162"/>
      <c r="J131" s="51">
        <f t="shared" si="26"/>
        <v>75955.42</v>
      </c>
      <c r="K131" s="51">
        <v>0</v>
      </c>
      <c r="L131" s="156"/>
      <c r="M131" s="51">
        <f t="shared" si="27"/>
        <v>0</v>
      </c>
      <c r="N131" s="38">
        <v>0</v>
      </c>
      <c r="O131" s="163"/>
      <c r="P131" s="164">
        <f t="shared" si="28"/>
        <v>0</v>
      </c>
    </row>
    <row r="132" spans="1:16" x14ac:dyDescent="0.3">
      <c r="A132" s="706" t="s">
        <v>208</v>
      </c>
      <c r="B132" s="706"/>
      <c r="C132" s="706"/>
      <c r="D132" s="706"/>
      <c r="E132" s="706"/>
      <c r="F132" s="706"/>
      <c r="G132" s="706"/>
      <c r="H132" s="98">
        <f>SUM(H130:H131)</f>
        <v>327463.42</v>
      </c>
      <c r="I132" s="98">
        <f>SUM(I130:I131)</f>
        <v>0</v>
      </c>
      <c r="J132" s="98">
        <f>H132+I132</f>
        <v>327463.42</v>
      </c>
      <c r="K132" s="98">
        <f t="shared" ref="K132" si="29">SUM(K130:K131)</f>
        <v>0</v>
      </c>
      <c r="L132" s="98"/>
      <c r="M132" s="98"/>
      <c r="N132" s="98">
        <f>SUM(N130:N131)</f>
        <v>0</v>
      </c>
      <c r="O132" s="98"/>
      <c r="P132" s="98"/>
    </row>
    <row r="133" spans="1:16" ht="30" customHeight="1" x14ac:dyDescent="0.3">
      <c r="A133" s="735" t="s">
        <v>216</v>
      </c>
      <c r="B133" s="736"/>
      <c r="C133" s="736"/>
      <c r="D133" s="736"/>
      <c r="E133" s="736"/>
      <c r="F133" s="736"/>
      <c r="G133" s="736"/>
      <c r="H133" s="736"/>
      <c r="I133" s="736"/>
      <c r="J133" s="736"/>
      <c r="K133" s="736"/>
      <c r="L133" s="736"/>
      <c r="M133" s="736"/>
      <c r="N133" s="736"/>
      <c r="O133" s="736"/>
      <c r="P133" s="737"/>
    </row>
    <row r="134" spans="1:16" x14ac:dyDescent="0.3">
      <c r="A134" s="150" t="s">
        <v>42</v>
      </c>
      <c r="B134" s="56" t="s">
        <v>43</v>
      </c>
      <c r="C134" s="56" t="s">
        <v>100</v>
      </c>
      <c r="D134" s="58" t="s">
        <v>217</v>
      </c>
      <c r="E134" s="58" t="s">
        <v>46</v>
      </c>
      <c r="F134" s="56" t="s">
        <v>47</v>
      </c>
      <c r="G134" s="46" t="s">
        <v>218</v>
      </c>
      <c r="H134" s="155">
        <v>0</v>
      </c>
      <c r="I134" s="155">
        <v>99000</v>
      </c>
      <c r="J134" s="26">
        <f t="shared" ref="J134:J135" si="30">H134+I134</f>
        <v>99000</v>
      </c>
      <c r="K134" s="32">
        <v>0</v>
      </c>
      <c r="L134" s="34"/>
      <c r="M134" s="26">
        <f t="shared" ref="M134:M135" si="31">K134+L134</f>
        <v>0</v>
      </c>
      <c r="N134" s="32">
        <v>0</v>
      </c>
      <c r="O134" s="147"/>
      <c r="P134" s="148">
        <f t="shared" ref="P134:P135" si="32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58" t="s">
        <v>217</v>
      </c>
      <c r="E135" s="58" t="s">
        <v>51</v>
      </c>
      <c r="F135" s="61" t="s">
        <v>52</v>
      </c>
      <c r="G135" s="46" t="s">
        <v>218</v>
      </c>
      <c r="H135" s="155">
        <v>0</v>
      </c>
      <c r="I135" s="155">
        <v>29898</v>
      </c>
      <c r="J135" s="51">
        <f t="shared" si="30"/>
        <v>29898</v>
      </c>
      <c r="K135" s="32">
        <v>0</v>
      </c>
      <c r="L135" s="34"/>
      <c r="M135" s="51">
        <f t="shared" si="31"/>
        <v>0</v>
      </c>
      <c r="N135" s="32">
        <v>0</v>
      </c>
      <c r="O135" s="147"/>
      <c r="P135" s="164">
        <f t="shared" si="32"/>
        <v>0</v>
      </c>
    </row>
    <row r="136" spans="1:16" x14ac:dyDescent="0.3">
      <c r="A136" s="706" t="s">
        <v>215</v>
      </c>
      <c r="B136" s="706"/>
      <c r="C136" s="706"/>
      <c r="D136" s="706"/>
      <c r="E136" s="706"/>
      <c r="F136" s="706"/>
      <c r="G136" s="706"/>
      <c r="H136" s="98">
        <f>SUM(H134:H135)</f>
        <v>0</v>
      </c>
      <c r="I136" s="98">
        <f t="shared" ref="I136:P136" si="33">SUM(I134:I135)</f>
        <v>128898</v>
      </c>
      <c r="J136" s="98">
        <f t="shared" si="33"/>
        <v>128898</v>
      </c>
      <c r="K136" s="98">
        <f t="shared" si="33"/>
        <v>0</v>
      </c>
      <c r="L136" s="98">
        <f t="shared" si="33"/>
        <v>0</v>
      </c>
      <c r="M136" s="98">
        <f t="shared" si="33"/>
        <v>0</v>
      </c>
      <c r="N136" s="98">
        <f t="shared" si="33"/>
        <v>0</v>
      </c>
      <c r="O136" s="98">
        <f t="shared" si="33"/>
        <v>0</v>
      </c>
      <c r="P136" s="98">
        <f t="shared" si="33"/>
        <v>0</v>
      </c>
    </row>
    <row r="137" spans="1:16" ht="28.95" customHeight="1" x14ac:dyDescent="0.3">
      <c r="A137" s="723" t="s">
        <v>160</v>
      </c>
      <c r="B137" s="687"/>
      <c r="C137" s="687"/>
      <c r="D137" s="687"/>
      <c r="E137" s="687"/>
      <c r="F137" s="687"/>
      <c r="G137" s="687"/>
      <c r="H137" s="687"/>
      <c r="I137" s="687"/>
      <c r="J137" s="687"/>
      <c r="K137" s="687"/>
      <c r="L137" s="687"/>
      <c r="M137" s="687"/>
      <c r="N137" s="687"/>
      <c r="O137" s="687"/>
      <c r="P137" s="724"/>
    </row>
    <row r="138" spans="1:16" ht="26.4" x14ac:dyDescent="0.3">
      <c r="A138" s="104" t="s">
        <v>161</v>
      </c>
      <c r="B138" s="40">
        <v>10</v>
      </c>
      <c r="C138" s="40" t="s">
        <v>162</v>
      </c>
      <c r="D138" s="45" t="s">
        <v>163</v>
      </c>
      <c r="E138" s="45" t="s">
        <v>174</v>
      </c>
      <c r="F138" s="45" t="s">
        <v>165</v>
      </c>
      <c r="G138" s="45" t="s">
        <v>182</v>
      </c>
      <c r="H138" s="32">
        <v>2216000</v>
      </c>
      <c r="I138" s="32"/>
      <c r="J138" s="32">
        <f>H138+I138</f>
        <v>2216000</v>
      </c>
      <c r="K138" s="32">
        <v>0</v>
      </c>
      <c r="L138" s="32"/>
      <c r="M138" s="32">
        <f>K138+L138</f>
        <v>0</v>
      </c>
      <c r="N138" s="32">
        <v>0</v>
      </c>
      <c r="O138" s="97"/>
      <c r="P138" s="32">
        <f>N138+O138</f>
        <v>0</v>
      </c>
    </row>
    <row r="139" spans="1:16" x14ac:dyDescent="0.3">
      <c r="A139" s="708" t="s">
        <v>167</v>
      </c>
      <c r="B139" s="709"/>
      <c r="C139" s="709"/>
      <c r="D139" s="709"/>
      <c r="E139" s="709"/>
      <c r="F139" s="709"/>
      <c r="G139" s="710"/>
      <c r="H139" s="101">
        <f t="shared" ref="H139:P139" si="34">SUM(H138:H138)</f>
        <v>2216000</v>
      </c>
      <c r="I139" s="101">
        <f t="shared" si="34"/>
        <v>0</v>
      </c>
      <c r="J139" s="101">
        <f t="shared" si="34"/>
        <v>2216000</v>
      </c>
      <c r="K139" s="101">
        <f t="shared" si="34"/>
        <v>0</v>
      </c>
      <c r="L139" s="101">
        <f t="shared" si="34"/>
        <v>0</v>
      </c>
      <c r="M139" s="101">
        <f t="shared" si="34"/>
        <v>0</v>
      </c>
      <c r="N139" s="101">
        <f t="shared" si="34"/>
        <v>0</v>
      </c>
      <c r="O139" s="101">
        <f t="shared" si="34"/>
        <v>0</v>
      </c>
      <c r="P139" s="101">
        <f t="shared" si="34"/>
        <v>0</v>
      </c>
    </row>
    <row r="140" spans="1:16" ht="25.2" customHeight="1" x14ac:dyDescent="0.3">
      <c r="A140" s="711" t="s">
        <v>168</v>
      </c>
      <c r="B140" s="712"/>
      <c r="C140" s="712"/>
      <c r="D140" s="712"/>
      <c r="E140" s="712"/>
      <c r="F140" s="712"/>
      <c r="G140" s="712"/>
      <c r="H140" s="712"/>
      <c r="I140" s="712"/>
      <c r="J140" s="712"/>
      <c r="K140" s="712"/>
      <c r="L140" s="712"/>
      <c r="M140" s="712"/>
      <c r="N140" s="712"/>
      <c r="O140" s="712"/>
      <c r="P140" s="713"/>
    </row>
    <row r="141" spans="1:16" ht="26.4" x14ac:dyDescent="0.3">
      <c r="A141" s="105" t="s">
        <v>161</v>
      </c>
      <c r="B141" s="106" t="s">
        <v>43</v>
      </c>
      <c r="C141" s="106" t="s">
        <v>100</v>
      </c>
      <c r="D141" s="107" t="s">
        <v>169</v>
      </c>
      <c r="E141" s="107" t="s">
        <v>164</v>
      </c>
      <c r="F141" s="107" t="s">
        <v>165</v>
      </c>
      <c r="G141" s="108" t="s">
        <v>170</v>
      </c>
      <c r="H141" s="32">
        <v>876245</v>
      </c>
      <c r="I141" s="32"/>
      <c r="J141" s="32">
        <f>H141+I141</f>
        <v>876245</v>
      </c>
      <c r="K141" s="32">
        <v>0</v>
      </c>
      <c r="L141" s="32"/>
      <c r="M141" s="32">
        <f t="shared" ref="M141:M142" si="35">K141+L141</f>
        <v>0</v>
      </c>
      <c r="N141" s="32">
        <v>0</v>
      </c>
      <c r="O141" s="97"/>
      <c r="P141" s="32">
        <f t="shared" ref="P141:P142" si="36">N141+O141</f>
        <v>0</v>
      </c>
    </row>
    <row r="142" spans="1:16" x14ac:dyDescent="0.3">
      <c r="A142" s="105" t="s">
        <v>175</v>
      </c>
      <c r="B142" s="40" t="s">
        <v>172</v>
      </c>
      <c r="C142" s="40" t="s">
        <v>173</v>
      </c>
      <c r="D142" s="45" t="s">
        <v>169</v>
      </c>
      <c r="E142" s="45" t="s">
        <v>174</v>
      </c>
      <c r="F142" s="45" t="s">
        <v>171</v>
      </c>
      <c r="G142" s="45" t="s">
        <v>170</v>
      </c>
      <c r="H142" s="32">
        <v>93777</v>
      </c>
      <c r="I142" s="32"/>
      <c r="J142" s="32">
        <f>H142+I142</f>
        <v>93777</v>
      </c>
      <c r="K142" s="32">
        <v>0</v>
      </c>
      <c r="L142" s="32"/>
      <c r="M142" s="32">
        <f t="shared" si="35"/>
        <v>0</v>
      </c>
      <c r="N142" s="32">
        <v>0</v>
      </c>
      <c r="O142" s="97"/>
      <c r="P142" s="32">
        <f t="shared" si="36"/>
        <v>0</v>
      </c>
    </row>
    <row r="143" spans="1:16" x14ac:dyDescent="0.3">
      <c r="A143" s="708" t="s">
        <v>176</v>
      </c>
      <c r="B143" s="709"/>
      <c r="C143" s="709"/>
      <c r="D143" s="709"/>
      <c r="E143" s="709"/>
      <c r="F143" s="709"/>
      <c r="G143" s="710"/>
      <c r="H143" s="101">
        <f>SUM(H141:H142)</f>
        <v>970022</v>
      </c>
      <c r="I143" s="101">
        <f t="shared" ref="I143:P143" si="37">SUM(I141:I142)</f>
        <v>0</v>
      </c>
      <c r="J143" s="101">
        <f t="shared" si="37"/>
        <v>970022</v>
      </c>
      <c r="K143" s="101">
        <f t="shared" si="37"/>
        <v>0</v>
      </c>
      <c r="L143" s="101">
        <f t="shared" si="37"/>
        <v>0</v>
      </c>
      <c r="M143" s="101">
        <f t="shared" si="37"/>
        <v>0</v>
      </c>
      <c r="N143" s="101">
        <f t="shared" si="37"/>
        <v>0</v>
      </c>
      <c r="O143" s="101">
        <f t="shared" si="37"/>
        <v>0</v>
      </c>
      <c r="P143" s="101">
        <f t="shared" si="37"/>
        <v>0</v>
      </c>
    </row>
    <row r="144" spans="1:16" x14ac:dyDescent="0.3">
      <c r="A144" s="717" t="s">
        <v>187</v>
      </c>
      <c r="B144" s="718"/>
      <c r="C144" s="718"/>
      <c r="D144" s="718"/>
      <c r="E144" s="718"/>
      <c r="F144" s="718"/>
      <c r="G144" s="718"/>
      <c r="H144" s="718"/>
      <c r="I144" s="718"/>
      <c r="J144" s="718"/>
      <c r="K144" s="718"/>
      <c r="L144" s="718"/>
      <c r="M144" s="718"/>
      <c r="N144" s="718"/>
      <c r="O144" s="718"/>
      <c r="P144" s="719"/>
    </row>
    <row r="145" spans="1:16" ht="26.4" x14ac:dyDescent="0.3">
      <c r="A145" s="129" t="s">
        <v>81</v>
      </c>
      <c r="B145" s="130" t="s">
        <v>43</v>
      </c>
      <c r="C145" s="131" t="s">
        <v>100</v>
      </c>
      <c r="D145" s="131" t="s">
        <v>188</v>
      </c>
      <c r="E145" s="131">
        <v>244</v>
      </c>
      <c r="F145" s="131" t="s">
        <v>82</v>
      </c>
      <c r="G145" s="132" t="s">
        <v>189</v>
      </c>
      <c r="H145" s="32">
        <v>3150000</v>
      </c>
      <c r="I145" s="32"/>
      <c r="J145" s="32">
        <f>H145+I145</f>
        <v>3150000</v>
      </c>
      <c r="K145" s="32">
        <v>0</v>
      </c>
      <c r="L145" s="32"/>
      <c r="M145" s="32">
        <f t="shared" ref="M145" si="38">K145+L145</f>
        <v>0</v>
      </c>
      <c r="N145" s="32">
        <v>0</v>
      </c>
      <c r="O145" s="97"/>
      <c r="P145" s="32">
        <f t="shared" ref="P145" si="39">N145+O145</f>
        <v>0</v>
      </c>
    </row>
    <row r="146" spans="1:16" x14ac:dyDescent="0.3">
      <c r="A146" s="708" t="s">
        <v>190</v>
      </c>
      <c r="B146" s="709"/>
      <c r="C146" s="709"/>
      <c r="D146" s="709"/>
      <c r="E146" s="709"/>
      <c r="F146" s="709"/>
      <c r="G146" s="710"/>
      <c r="H146" s="101">
        <f>SUM(H145)</f>
        <v>3150000</v>
      </c>
      <c r="I146" s="101">
        <f t="shared" ref="I146:P146" si="40">SUM(I145)</f>
        <v>0</v>
      </c>
      <c r="J146" s="101">
        <f t="shared" si="40"/>
        <v>3150000</v>
      </c>
      <c r="K146" s="101">
        <f t="shared" si="40"/>
        <v>0</v>
      </c>
      <c r="L146" s="101">
        <f t="shared" si="40"/>
        <v>0</v>
      </c>
      <c r="M146" s="101">
        <f t="shared" si="40"/>
        <v>0</v>
      </c>
      <c r="N146" s="101">
        <f t="shared" si="40"/>
        <v>0</v>
      </c>
      <c r="O146" s="101">
        <f t="shared" si="40"/>
        <v>0</v>
      </c>
      <c r="P146" s="101">
        <f t="shared" si="40"/>
        <v>0</v>
      </c>
    </row>
    <row r="147" spans="1:16" x14ac:dyDescent="0.3">
      <c r="A147" s="720" t="s">
        <v>191</v>
      </c>
      <c r="B147" s="721"/>
      <c r="C147" s="721"/>
      <c r="D147" s="721"/>
      <c r="E147" s="721"/>
      <c r="F147" s="721"/>
      <c r="G147" s="721"/>
      <c r="H147" s="721"/>
      <c r="I147" s="721"/>
      <c r="J147" s="721"/>
      <c r="K147" s="721"/>
      <c r="L147" s="721"/>
      <c r="M147" s="721"/>
      <c r="N147" s="721"/>
      <c r="O147" s="721"/>
      <c r="P147" s="722"/>
    </row>
    <row r="148" spans="1:16" ht="26.4" x14ac:dyDescent="0.3">
      <c r="A148" s="133" t="s">
        <v>192</v>
      </c>
      <c r="B148" s="133" t="s">
        <v>172</v>
      </c>
      <c r="C148" s="133" t="s">
        <v>173</v>
      </c>
      <c r="D148" s="134" t="s">
        <v>193</v>
      </c>
      <c r="E148" s="134" t="s">
        <v>164</v>
      </c>
      <c r="F148" s="134" t="s">
        <v>165</v>
      </c>
      <c r="G148" s="132" t="s">
        <v>195</v>
      </c>
      <c r="H148" s="32">
        <v>1260000</v>
      </c>
      <c r="I148" s="32"/>
      <c r="J148" s="32">
        <f t="shared" ref="J148:J149" si="41">H148+I148</f>
        <v>1260000</v>
      </c>
      <c r="K148" s="32">
        <v>0</v>
      </c>
      <c r="L148" s="32"/>
      <c r="M148" s="32">
        <f t="shared" ref="M148:M149" si="42">K148+L148</f>
        <v>0</v>
      </c>
      <c r="N148" s="32">
        <v>0</v>
      </c>
      <c r="O148" s="97"/>
      <c r="P148" s="32">
        <f t="shared" ref="P148:P149" si="43">N148+O148</f>
        <v>0</v>
      </c>
    </row>
    <row r="149" spans="1:16" ht="26.4" x14ac:dyDescent="0.3">
      <c r="A149" s="133" t="s">
        <v>192</v>
      </c>
      <c r="B149" s="133" t="s">
        <v>172</v>
      </c>
      <c r="C149" s="133" t="s">
        <v>173</v>
      </c>
      <c r="D149" s="134" t="s">
        <v>194</v>
      </c>
      <c r="E149" s="134" t="s">
        <v>164</v>
      </c>
      <c r="F149" s="134" t="s">
        <v>165</v>
      </c>
      <c r="G149" s="132" t="s">
        <v>48</v>
      </c>
      <c r="H149" s="32">
        <v>540000</v>
      </c>
      <c r="I149" s="32"/>
      <c r="J149" s="32">
        <f t="shared" si="41"/>
        <v>540000</v>
      </c>
      <c r="K149" s="32">
        <v>0</v>
      </c>
      <c r="L149" s="32"/>
      <c r="M149" s="32">
        <f t="shared" si="42"/>
        <v>0</v>
      </c>
      <c r="N149" s="32">
        <v>0</v>
      </c>
      <c r="O149" s="97"/>
      <c r="P149" s="32">
        <f t="shared" si="43"/>
        <v>0</v>
      </c>
    </row>
    <row r="150" spans="1:16" x14ac:dyDescent="0.3">
      <c r="A150" s="708" t="s">
        <v>196</v>
      </c>
      <c r="B150" s="709"/>
      <c r="C150" s="709"/>
      <c r="D150" s="709"/>
      <c r="E150" s="709"/>
      <c r="F150" s="709"/>
      <c r="G150" s="710"/>
      <c r="H150" s="101">
        <f>SUM(H148:H149)</f>
        <v>1800000</v>
      </c>
      <c r="I150" s="101">
        <f t="shared" ref="I150:P150" si="44">SUM(I148:I149)</f>
        <v>0</v>
      </c>
      <c r="J150" s="101">
        <f t="shared" si="44"/>
        <v>1800000</v>
      </c>
      <c r="K150" s="101">
        <f t="shared" si="44"/>
        <v>0</v>
      </c>
      <c r="L150" s="101">
        <f t="shared" si="44"/>
        <v>0</v>
      </c>
      <c r="M150" s="101">
        <f t="shared" si="44"/>
        <v>0</v>
      </c>
      <c r="N150" s="101">
        <f t="shared" si="44"/>
        <v>0</v>
      </c>
      <c r="O150" s="101">
        <f t="shared" si="44"/>
        <v>0</v>
      </c>
      <c r="P150" s="101">
        <f t="shared" si="44"/>
        <v>0</v>
      </c>
    </row>
    <row r="151" spans="1:16" x14ac:dyDescent="0.3">
      <c r="A151" s="701" t="s">
        <v>131</v>
      </c>
      <c r="B151" s="701"/>
      <c r="C151" s="701"/>
      <c r="D151" s="701"/>
      <c r="E151" s="701"/>
      <c r="F151" s="701"/>
      <c r="G151" s="701"/>
      <c r="H151" s="103">
        <f>H60+H90+H93+H105+H109+H139+H143+H124+H146+H150+H132+H128+H136</f>
        <v>120291731.02</v>
      </c>
      <c r="I151" s="103">
        <f t="shared" ref="I151:O151" si="45">I60+I90+I93+I105+I109+I139+I143+I124+I146+I150+I132+I128+I136</f>
        <v>401526.99</v>
      </c>
      <c r="J151" s="103">
        <f t="shared" si="45"/>
        <v>120693258.01000001</v>
      </c>
      <c r="K151" s="103">
        <f t="shared" si="45"/>
        <v>33521479.18</v>
      </c>
      <c r="L151" s="103">
        <f t="shared" si="45"/>
        <v>0</v>
      </c>
      <c r="M151" s="103">
        <f t="shared" si="45"/>
        <v>33521479.18</v>
      </c>
      <c r="N151" s="103">
        <f t="shared" si="45"/>
        <v>34259965.640000001</v>
      </c>
      <c r="O151" s="103">
        <f t="shared" si="45"/>
        <v>0</v>
      </c>
      <c r="P151" s="103">
        <f t="shared" ref="P151" si="46">P60+P90+P93+P105+P109+P139+P143+P124+P146+P150+P132+P128+P136</f>
        <v>34259965.640000001</v>
      </c>
    </row>
    <row r="152" spans="1:1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6" x14ac:dyDescent="0.3">
      <c r="A153" s="72" t="s">
        <v>132</v>
      </c>
      <c r="B153" s="73"/>
      <c r="C153" s="72"/>
      <c r="D153" s="72"/>
      <c r="E153" s="698" t="s">
        <v>133</v>
      </c>
      <c r="F153" s="698"/>
      <c r="G153" s="698"/>
      <c r="H153" s="1"/>
      <c r="I153" s="1"/>
      <c r="J153" s="1"/>
      <c r="K153" s="1"/>
      <c r="L153" s="1"/>
      <c r="M153" s="1"/>
      <c r="N153" s="1"/>
    </row>
    <row r="154" spans="1:16" x14ac:dyDescent="0.3">
      <c r="A154" s="2" t="s">
        <v>134</v>
      </c>
      <c r="B154" s="696" t="s">
        <v>135</v>
      </c>
      <c r="C154" s="699"/>
      <c r="D154" s="699"/>
      <c r="E154" s="699" t="s">
        <v>136</v>
      </c>
      <c r="F154" s="699"/>
      <c r="G154" s="699"/>
      <c r="H154" s="1"/>
      <c r="I154" s="1"/>
      <c r="J154" s="1"/>
      <c r="K154" s="1"/>
      <c r="L154" s="1"/>
      <c r="M154" s="1"/>
      <c r="N154" s="1"/>
    </row>
    <row r="155" spans="1:16" x14ac:dyDescent="0.3">
      <c r="A155" s="2"/>
      <c r="B155" s="145"/>
      <c r="C155" s="145"/>
      <c r="D155" s="145"/>
      <c r="E155" s="145"/>
      <c r="F155" s="145"/>
      <c r="G155" s="145"/>
      <c r="H155" s="1"/>
      <c r="I155" s="1"/>
      <c r="J155" s="1"/>
      <c r="K155" s="1"/>
      <c r="L155" s="1"/>
      <c r="M155" s="1"/>
      <c r="N155" s="1"/>
    </row>
    <row r="156" spans="1:16" x14ac:dyDescent="0.3">
      <c r="A156" s="72" t="s">
        <v>152</v>
      </c>
      <c r="B156" s="73"/>
      <c r="C156" s="75"/>
      <c r="D156" s="75"/>
      <c r="E156" s="5"/>
      <c r="F156" s="695" t="s">
        <v>138</v>
      </c>
      <c r="G156" s="695"/>
      <c r="H156" s="1"/>
      <c r="I156" s="1"/>
      <c r="J156" s="1"/>
      <c r="K156" s="1"/>
      <c r="L156" s="1"/>
      <c r="M156" s="1"/>
      <c r="N156" s="1"/>
    </row>
    <row r="157" spans="1:16" x14ac:dyDescent="0.3">
      <c r="A157" s="2" t="s">
        <v>134</v>
      </c>
      <c r="B157" s="696" t="s">
        <v>135</v>
      </c>
      <c r="C157" s="697"/>
      <c r="D157" s="697"/>
      <c r="E157" s="76"/>
      <c r="F157" s="697" t="s">
        <v>136</v>
      </c>
      <c r="G157" s="697"/>
      <c r="H157" s="1"/>
      <c r="I157" s="1"/>
      <c r="J157" s="1"/>
      <c r="K157" s="1"/>
      <c r="L157" s="1"/>
      <c r="M157" s="1"/>
      <c r="N157" s="1"/>
    </row>
    <row r="158" spans="1:16" x14ac:dyDescent="0.3">
      <c r="A158" s="2"/>
      <c r="B158" s="2"/>
      <c r="C158" s="2"/>
      <c r="D158" s="2"/>
      <c r="E158" s="2"/>
      <c r="F158" s="2"/>
      <c r="G158" s="2"/>
      <c r="H158" s="1"/>
      <c r="I158" s="1"/>
      <c r="J158" s="1"/>
      <c r="K158" s="1"/>
      <c r="L158" s="1"/>
      <c r="M158" s="1"/>
      <c r="N158" s="1"/>
    </row>
    <row r="159" spans="1:16" x14ac:dyDescent="0.3">
      <c r="A159" s="72" t="s">
        <v>153</v>
      </c>
      <c r="B159" s="73"/>
      <c r="C159" s="75"/>
      <c r="D159" s="75"/>
      <c r="E159" s="5"/>
      <c r="F159" s="695" t="s">
        <v>140</v>
      </c>
      <c r="G159" s="695"/>
      <c r="H159" s="1"/>
      <c r="I159" s="1"/>
      <c r="J159" s="1"/>
      <c r="K159" s="1"/>
      <c r="L159" s="1"/>
      <c r="M159" s="1"/>
      <c r="N159" s="1"/>
    </row>
    <row r="160" spans="1:16" x14ac:dyDescent="0.3">
      <c r="A160" s="2" t="s">
        <v>141</v>
      </c>
      <c r="B160" s="696" t="s">
        <v>135</v>
      </c>
      <c r="C160" s="697"/>
      <c r="D160" s="697"/>
      <c r="E160" s="76"/>
      <c r="F160" s="697" t="s">
        <v>136</v>
      </c>
      <c r="G160" s="697"/>
      <c r="H160" s="1"/>
      <c r="I160" s="1"/>
      <c r="J160" s="1"/>
      <c r="K160" s="1"/>
      <c r="L160" s="1"/>
      <c r="M160" s="1"/>
      <c r="N160" s="1"/>
    </row>
  </sheetData>
  <mergeCells count="55">
    <mergeCell ref="F14:N14"/>
    <mergeCell ref="B24:I24"/>
    <mergeCell ref="B27:G28"/>
    <mergeCell ref="B29:G29"/>
    <mergeCell ref="B30:G30"/>
    <mergeCell ref="G33:G34"/>
    <mergeCell ref="H33:J33"/>
    <mergeCell ref="K33:M33"/>
    <mergeCell ref="N33:P33"/>
    <mergeCell ref="A93:G93"/>
    <mergeCell ref="A60:G60"/>
    <mergeCell ref="A61:P61"/>
    <mergeCell ref="A90:G90"/>
    <mergeCell ref="A91:P91"/>
    <mergeCell ref="A36:P36"/>
    <mergeCell ref="A33:A34"/>
    <mergeCell ref="B33:B34"/>
    <mergeCell ref="C33:C34"/>
    <mergeCell ref="D33:D34"/>
    <mergeCell ref="E33:E34"/>
    <mergeCell ref="F33:F34"/>
    <mergeCell ref="A129:P129"/>
    <mergeCell ref="A99:G99"/>
    <mergeCell ref="A104:G104"/>
    <mergeCell ref="A105:G105"/>
    <mergeCell ref="A106:N106"/>
    <mergeCell ref="A109:G109"/>
    <mergeCell ref="A110:P111"/>
    <mergeCell ref="A116:G116"/>
    <mergeCell ref="A123:G123"/>
    <mergeCell ref="A124:G124"/>
    <mergeCell ref="A125:P125"/>
    <mergeCell ref="A128:G128"/>
    <mergeCell ref="A94:N95"/>
    <mergeCell ref="B154:D154"/>
    <mergeCell ref="E154:G154"/>
    <mergeCell ref="A132:G132"/>
    <mergeCell ref="A137:P137"/>
    <mergeCell ref="A139:G139"/>
    <mergeCell ref="A140:P140"/>
    <mergeCell ref="A143:G143"/>
    <mergeCell ref="A144:P144"/>
    <mergeCell ref="A133:P133"/>
    <mergeCell ref="A136:G136"/>
    <mergeCell ref="A146:G146"/>
    <mergeCell ref="A147:P147"/>
    <mergeCell ref="A150:G150"/>
    <mergeCell ref="A151:G151"/>
    <mergeCell ref="E153:G153"/>
    <mergeCell ref="F156:G156"/>
    <mergeCell ref="B157:D157"/>
    <mergeCell ref="F157:G157"/>
    <mergeCell ref="F159:G159"/>
    <mergeCell ref="B160:D160"/>
    <mergeCell ref="F160:G160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topLeftCell="A133" zoomScale="80" zoomScaleNormal="80" workbookViewId="0">
      <selection activeCell="A158" sqref="A158:G15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221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222</v>
      </c>
      <c r="C24" s="703"/>
      <c r="D24" s="703"/>
      <c r="E24" s="703"/>
      <c r="F24" s="703"/>
      <c r="G24" s="703"/>
      <c r="H24" s="703"/>
      <c r="I24" s="703"/>
      <c r="J24" s="95" t="str">
        <f>H19</f>
        <v>14 февраля 2025 года</v>
      </c>
      <c r="K24" s="1"/>
      <c r="L24" s="1"/>
      <c r="M24" s="1"/>
      <c r="P24" s="16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70"/>
      <c r="M25" s="170"/>
      <c r="O25" s="17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70"/>
      <c r="M26" s="170"/>
      <c r="O26" s="170" t="s">
        <v>16</v>
      </c>
      <c r="P26" s="17" t="str">
        <f>H19</f>
        <v>14 февраля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66"/>
      <c r="I27" s="166"/>
      <c r="J27" s="166"/>
      <c r="L27" s="170"/>
      <c r="M27" s="170"/>
      <c r="O27" s="17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66"/>
      <c r="I28" s="166"/>
      <c r="J28" s="166"/>
      <c r="L28" s="170"/>
      <c r="M28" s="170"/>
      <c r="O28" s="17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70"/>
      <c r="M29" s="170"/>
      <c r="O29" s="17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70"/>
      <c r="M30" s="170"/>
      <c r="O30" s="17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70"/>
      <c r="M31" s="170"/>
      <c r="O31" s="17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70"/>
      <c r="M32" s="170"/>
      <c r="O32" s="17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45700</v>
      </c>
      <c r="I34" s="168" t="s">
        <v>150</v>
      </c>
      <c r="J34" s="168" t="s">
        <v>151</v>
      </c>
      <c r="K34" s="96">
        <f>H34</f>
        <v>45700</v>
      </c>
      <c r="L34" s="168" t="s">
        <v>150</v>
      </c>
      <c r="M34" s="168" t="s">
        <v>151</v>
      </c>
      <c r="N34" s="96">
        <f>H34</f>
        <v>45700</v>
      </c>
      <c r="O34" s="168" t="s">
        <v>150</v>
      </c>
      <c r="P34" s="168" t="s">
        <v>151</v>
      </c>
    </row>
    <row r="35" spans="1:16" x14ac:dyDescent="0.3">
      <c r="A35" s="167">
        <v>1</v>
      </c>
      <c r="B35" s="167">
        <f t="shared" ref="B35:G35" si="0">SUM(A35+1)</f>
        <v>2</v>
      </c>
      <c r="C35" s="167">
        <f t="shared" si="0"/>
        <v>3</v>
      </c>
      <c r="D35" s="167">
        <f t="shared" si="0"/>
        <v>4</v>
      </c>
      <c r="E35" s="167">
        <f t="shared" si="0"/>
        <v>5</v>
      </c>
      <c r="F35" s="167">
        <f t="shared" si="0"/>
        <v>6</v>
      </c>
      <c r="G35" s="167">
        <f t="shared" si="0"/>
        <v>7</v>
      </c>
      <c r="H35" s="167">
        <v>8</v>
      </c>
      <c r="I35" s="167">
        <v>9</v>
      </c>
      <c r="J35" s="167">
        <v>10</v>
      </c>
      <c r="K35" s="167">
        <v>11</v>
      </c>
      <c r="L35" s="167">
        <v>12</v>
      </c>
      <c r="M35" s="167">
        <v>13</v>
      </c>
      <c r="N35" s="167">
        <v>14</v>
      </c>
      <c r="O35" s="167">
        <v>15</v>
      </c>
      <c r="P35" s="16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0" si="1">H38+I38</f>
        <v>30000</v>
      </c>
      <c r="K38" s="32">
        <v>20000</v>
      </c>
      <c r="L38" s="32"/>
      <c r="M38" s="32">
        <f t="shared" ref="M38:M60" si="2">K38+L38</f>
        <v>20000</v>
      </c>
      <c r="N38" s="32">
        <v>20000</v>
      </c>
      <c r="O38" s="32"/>
      <c r="P38" s="32">
        <f t="shared" ref="P38:P60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49305.919999999998</v>
      </c>
      <c r="I53" s="32">
        <v>-272.77</v>
      </c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ht="24" x14ac:dyDescent="0.3">
      <c r="A60" s="40" t="s">
        <v>229</v>
      </c>
      <c r="B60" s="28" t="s">
        <v>43</v>
      </c>
      <c r="C60" s="28" t="s">
        <v>44</v>
      </c>
      <c r="D60" s="29" t="s">
        <v>45</v>
      </c>
      <c r="E60" s="29" t="s">
        <v>227</v>
      </c>
      <c r="F60" s="29" t="s">
        <v>228</v>
      </c>
      <c r="G60" s="29" t="s">
        <v>48</v>
      </c>
      <c r="H60" s="32">
        <v>0</v>
      </c>
      <c r="I60" s="32">
        <v>95.75</v>
      </c>
      <c r="J60" s="32">
        <f t="shared" si="1"/>
        <v>95.75</v>
      </c>
      <c r="K60" s="32">
        <v>0</v>
      </c>
      <c r="L60" s="32"/>
      <c r="M60" s="32">
        <f t="shared" si="2"/>
        <v>0</v>
      </c>
      <c r="N60" s="32">
        <v>0</v>
      </c>
      <c r="O60" s="32"/>
      <c r="P60" s="32">
        <f t="shared" si="3"/>
        <v>0</v>
      </c>
    </row>
    <row r="61" spans="1:16" x14ac:dyDescent="0.3">
      <c r="A61" s="672" t="s">
        <v>98</v>
      </c>
      <c r="B61" s="672"/>
      <c r="C61" s="672"/>
      <c r="D61" s="672"/>
      <c r="E61" s="672"/>
      <c r="F61" s="672"/>
      <c r="G61" s="672"/>
      <c r="H61" s="83">
        <f>SUM(H37:H60)</f>
        <v>12073467.540000001</v>
      </c>
      <c r="I61" s="83">
        <f t="shared" ref="I61:P61" si="4">SUM(I37:I60)</f>
        <v>-177.01999999999998</v>
      </c>
      <c r="J61" s="83">
        <f t="shared" si="4"/>
        <v>12073290.520000001</v>
      </c>
      <c r="K61" s="83">
        <f t="shared" si="4"/>
        <v>13841931.029999999</v>
      </c>
      <c r="L61" s="83">
        <f t="shared" si="4"/>
        <v>0</v>
      </c>
      <c r="M61" s="83">
        <f t="shared" si="4"/>
        <v>13841931.029999999</v>
      </c>
      <c r="N61" s="83">
        <f t="shared" si="4"/>
        <v>14169934.189999999</v>
      </c>
      <c r="O61" s="83">
        <f t="shared" si="4"/>
        <v>0</v>
      </c>
      <c r="P61" s="83">
        <f t="shared" si="4"/>
        <v>14169934.189999999</v>
      </c>
    </row>
    <row r="62" spans="1:16" x14ac:dyDescent="0.3">
      <c r="A62" s="661" t="s">
        <v>41</v>
      </c>
      <c r="B62" s="661"/>
      <c r="C62" s="661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1"/>
      <c r="O62" s="661"/>
      <c r="P62" s="661"/>
    </row>
    <row r="63" spans="1:16" x14ac:dyDescent="0.3">
      <c r="A63" s="167" t="s">
        <v>99</v>
      </c>
      <c r="B63" s="28" t="s">
        <v>43</v>
      </c>
      <c r="C63" s="28" t="s">
        <v>100</v>
      </c>
      <c r="D63" s="29" t="s">
        <v>101</v>
      </c>
      <c r="E63" s="30">
        <v>111</v>
      </c>
      <c r="F63" s="31">
        <v>211000</v>
      </c>
      <c r="G63" s="30">
        <v>1000</v>
      </c>
      <c r="H63" s="32">
        <v>4486117.59</v>
      </c>
      <c r="I63" s="32"/>
      <c r="J63" s="32">
        <f>H63+I63</f>
        <v>4486117.59</v>
      </c>
      <c r="K63" s="32">
        <v>4488786.72</v>
      </c>
      <c r="L63" s="32"/>
      <c r="M63" s="32">
        <f>K63+L63</f>
        <v>4488786.72</v>
      </c>
      <c r="N63" s="32">
        <v>4488786.72</v>
      </c>
      <c r="O63" s="32"/>
      <c r="P63" s="32">
        <f>N63+O63</f>
        <v>4488786.72</v>
      </c>
    </row>
    <row r="64" spans="1:16" ht="36" x14ac:dyDescent="0.3">
      <c r="A64" s="36" t="s">
        <v>210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266100</v>
      </c>
      <c r="G64" s="30">
        <v>1000</v>
      </c>
      <c r="H64" s="32">
        <v>2669.13</v>
      </c>
      <c r="I64" s="32"/>
      <c r="J64" s="32">
        <f>H64+I64</f>
        <v>2669.13</v>
      </c>
      <c r="K64" s="32"/>
      <c r="L64" s="32"/>
      <c r="M64" s="32"/>
      <c r="N64" s="32"/>
      <c r="O64" s="32"/>
      <c r="P64" s="32"/>
    </row>
    <row r="65" spans="1:16" ht="36" x14ac:dyDescent="0.3">
      <c r="A65" s="40" t="s">
        <v>49</v>
      </c>
      <c r="B65" s="28" t="s">
        <v>43</v>
      </c>
      <c r="C65" s="28" t="s">
        <v>100</v>
      </c>
      <c r="D65" s="29" t="s">
        <v>101</v>
      </c>
      <c r="E65" s="30">
        <v>112</v>
      </c>
      <c r="F65" s="31">
        <v>214000</v>
      </c>
      <c r="G65" s="30">
        <v>1000</v>
      </c>
      <c r="H65" s="32">
        <v>91882.989999999991</v>
      </c>
      <c r="I65" s="32"/>
      <c r="J65" s="32">
        <f t="shared" ref="J65:J91" si="5">H65+I65</f>
        <v>91882.989999999991</v>
      </c>
      <c r="K65" s="32">
        <v>20000</v>
      </c>
      <c r="L65" s="32"/>
      <c r="M65" s="32">
        <f t="shared" ref="M65:M91" si="6">K65+L65</f>
        <v>20000</v>
      </c>
      <c r="N65" s="32">
        <v>20000</v>
      </c>
      <c r="O65" s="32"/>
      <c r="P65" s="32">
        <f t="shared" ref="P65:P91" si="7">N65+O65</f>
        <v>20000</v>
      </c>
    </row>
    <row r="66" spans="1:16" x14ac:dyDescent="0.3">
      <c r="A66" s="167" t="s">
        <v>50</v>
      </c>
      <c r="B66" s="28" t="s">
        <v>43</v>
      </c>
      <c r="C66" s="28" t="s">
        <v>100</v>
      </c>
      <c r="D66" s="29" t="s">
        <v>101</v>
      </c>
      <c r="E66" s="30">
        <v>119</v>
      </c>
      <c r="F66" s="30">
        <v>213000</v>
      </c>
      <c r="G66" s="30">
        <v>1000</v>
      </c>
      <c r="H66" s="32">
        <v>1355613.59</v>
      </c>
      <c r="I66" s="32"/>
      <c r="J66" s="32">
        <f t="shared" si="5"/>
        <v>1355613.59</v>
      </c>
      <c r="K66" s="32">
        <v>1355613.59</v>
      </c>
      <c r="L66" s="32"/>
      <c r="M66" s="32">
        <f t="shared" si="6"/>
        <v>1355613.59</v>
      </c>
      <c r="N66" s="32">
        <v>1355613.59</v>
      </c>
      <c r="O66" s="32"/>
      <c r="P66" s="32">
        <f t="shared" si="7"/>
        <v>1355613.59</v>
      </c>
    </row>
    <row r="67" spans="1:16" x14ac:dyDescent="0.3">
      <c r="A67" s="167" t="s">
        <v>53</v>
      </c>
      <c r="B67" s="28" t="s">
        <v>43</v>
      </c>
      <c r="C67" s="28" t="s">
        <v>100</v>
      </c>
      <c r="D67" s="29" t="s">
        <v>101</v>
      </c>
      <c r="E67" s="30">
        <v>244</v>
      </c>
      <c r="F67" s="30">
        <v>221100</v>
      </c>
      <c r="G67" s="30">
        <v>1000</v>
      </c>
      <c r="H67" s="32">
        <v>300</v>
      </c>
      <c r="I67" s="32"/>
      <c r="J67" s="32">
        <f t="shared" si="5"/>
        <v>300</v>
      </c>
      <c r="K67" s="32">
        <v>0</v>
      </c>
      <c r="L67" s="32"/>
      <c r="M67" s="32">
        <f t="shared" si="6"/>
        <v>0</v>
      </c>
      <c r="N67" s="32">
        <v>0</v>
      </c>
      <c r="O67" s="32"/>
      <c r="P67" s="32">
        <f t="shared" si="7"/>
        <v>0</v>
      </c>
    </row>
    <row r="68" spans="1:16" x14ac:dyDescent="0.3">
      <c r="A68" s="81" t="s">
        <v>58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60</v>
      </c>
      <c r="G68" s="29" t="s">
        <v>48</v>
      </c>
      <c r="H68" s="32">
        <v>3576721.75</v>
      </c>
      <c r="I68" s="32"/>
      <c r="J68" s="32">
        <f t="shared" si="5"/>
        <v>3576721.75</v>
      </c>
      <c r="K68" s="32">
        <v>4226794.0999999996</v>
      </c>
      <c r="L68" s="32"/>
      <c r="M68" s="32">
        <f t="shared" si="6"/>
        <v>4226794.0999999996</v>
      </c>
      <c r="N68" s="32">
        <v>4420314.8899999997</v>
      </c>
      <c r="O68" s="32"/>
      <c r="P68" s="32">
        <f t="shared" si="7"/>
        <v>4420314.8899999997</v>
      </c>
    </row>
    <row r="69" spans="1:16" x14ac:dyDescent="0.3">
      <c r="A69" s="40" t="s">
        <v>61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62</v>
      </c>
      <c r="G69" s="29" t="s">
        <v>48</v>
      </c>
      <c r="H69" s="32">
        <v>1343722.52</v>
      </c>
      <c r="I69" s="32"/>
      <c r="J69" s="32">
        <f t="shared" si="5"/>
        <v>1343722.52</v>
      </c>
      <c r="K69" s="32">
        <v>1902380.6</v>
      </c>
      <c r="L69" s="32"/>
      <c r="M69" s="32">
        <f t="shared" si="6"/>
        <v>1902380.6</v>
      </c>
      <c r="N69" s="32">
        <v>1983351.63</v>
      </c>
      <c r="O69" s="32"/>
      <c r="P69" s="32">
        <f t="shared" si="7"/>
        <v>1983351.63</v>
      </c>
    </row>
    <row r="70" spans="1:16" x14ac:dyDescent="0.3">
      <c r="A70" s="40" t="s">
        <v>63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64</v>
      </c>
      <c r="G70" s="29" t="s">
        <v>48</v>
      </c>
      <c r="H70" s="32">
        <v>121057.60000000001</v>
      </c>
      <c r="I70" s="32"/>
      <c r="J70" s="32">
        <f t="shared" si="5"/>
        <v>121057.60000000001</v>
      </c>
      <c r="K70" s="32">
        <v>172092.96</v>
      </c>
      <c r="L70" s="32"/>
      <c r="M70" s="32">
        <f t="shared" si="6"/>
        <v>172092.96</v>
      </c>
      <c r="N70" s="32">
        <v>179678.2</v>
      </c>
      <c r="O70" s="32"/>
      <c r="P70" s="32">
        <f t="shared" si="7"/>
        <v>179678.2</v>
      </c>
    </row>
    <row r="71" spans="1:16" x14ac:dyDescent="0.3">
      <c r="A71" s="40" t="s">
        <v>65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66</v>
      </c>
      <c r="G71" s="29" t="s">
        <v>48</v>
      </c>
      <c r="H71" s="32">
        <v>182131.20000000001</v>
      </c>
      <c r="I71" s="32"/>
      <c r="J71" s="32">
        <f t="shared" si="5"/>
        <v>182131.20000000001</v>
      </c>
      <c r="K71" s="32">
        <v>295668.96000000002</v>
      </c>
      <c r="L71" s="32"/>
      <c r="M71" s="32">
        <f t="shared" si="6"/>
        <v>295668.96000000002</v>
      </c>
      <c r="N71" s="32">
        <v>308699.12</v>
      </c>
      <c r="O71" s="32"/>
      <c r="P71" s="32">
        <f t="shared" si="7"/>
        <v>308699.12</v>
      </c>
    </row>
    <row r="72" spans="1:16" x14ac:dyDescent="0.3">
      <c r="A72" s="81" t="s">
        <v>67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68</v>
      </c>
      <c r="G72" s="29" t="s">
        <v>48</v>
      </c>
      <c r="H72" s="32">
        <v>59536.4</v>
      </c>
      <c r="I72" s="32"/>
      <c r="J72" s="32">
        <f t="shared" si="5"/>
        <v>59536.4</v>
      </c>
      <c r="K72" s="32">
        <v>84527.22</v>
      </c>
      <c r="L72" s="32"/>
      <c r="M72" s="32">
        <f t="shared" si="6"/>
        <v>84527.22</v>
      </c>
      <c r="N72" s="32">
        <v>86184.55</v>
      </c>
      <c r="O72" s="32"/>
      <c r="P72" s="32">
        <f t="shared" si="7"/>
        <v>86184.55</v>
      </c>
    </row>
    <row r="73" spans="1:16" ht="24" x14ac:dyDescent="0.3">
      <c r="A73" s="40" t="s">
        <v>69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70</v>
      </c>
      <c r="G73" s="29" t="s">
        <v>48</v>
      </c>
      <c r="H73" s="32">
        <v>13200</v>
      </c>
      <c r="I73" s="32"/>
      <c r="J73" s="32">
        <f t="shared" si="5"/>
        <v>13200</v>
      </c>
      <c r="K73" s="32">
        <v>18000</v>
      </c>
      <c r="L73" s="32"/>
      <c r="M73" s="32">
        <f t="shared" si="6"/>
        <v>18000</v>
      </c>
      <c r="N73" s="32">
        <v>22500</v>
      </c>
      <c r="O73" s="32"/>
      <c r="P73" s="32">
        <f t="shared" si="7"/>
        <v>22500</v>
      </c>
    </row>
    <row r="74" spans="1:16" ht="24" x14ac:dyDescent="0.3">
      <c r="A74" s="81" t="s">
        <v>102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72</v>
      </c>
      <c r="G74" s="29" t="s">
        <v>48</v>
      </c>
      <c r="H74" s="32">
        <v>94200</v>
      </c>
      <c r="I74" s="32"/>
      <c r="J74" s="32">
        <f t="shared" si="5"/>
        <v>94200</v>
      </c>
      <c r="K74" s="32">
        <v>85500</v>
      </c>
      <c r="L74" s="32"/>
      <c r="M74" s="32">
        <f t="shared" si="6"/>
        <v>85500</v>
      </c>
      <c r="N74" s="32">
        <v>106875</v>
      </c>
      <c r="O74" s="32"/>
      <c r="P74" s="32">
        <f t="shared" si="7"/>
        <v>106875</v>
      </c>
    </row>
    <row r="75" spans="1:16" x14ac:dyDescent="0.3">
      <c r="A75" s="40" t="s">
        <v>73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74</v>
      </c>
      <c r="G75" s="29" t="s">
        <v>48</v>
      </c>
      <c r="H75" s="32">
        <v>120000</v>
      </c>
      <c r="I75" s="32"/>
      <c r="J75" s="32">
        <f t="shared" si="5"/>
        <v>120000</v>
      </c>
      <c r="K75" s="32">
        <v>100000</v>
      </c>
      <c r="L75" s="32"/>
      <c r="M75" s="32">
        <f t="shared" si="6"/>
        <v>100000</v>
      </c>
      <c r="N75" s="32">
        <v>100000</v>
      </c>
      <c r="O75" s="32"/>
      <c r="P75" s="32">
        <f t="shared" si="7"/>
        <v>100000</v>
      </c>
    </row>
    <row r="76" spans="1:16" x14ac:dyDescent="0.3">
      <c r="A76" s="40" t="s">
        <v>75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76</v>
      </c>
      <c r="G76" s="29" t="s">
        <v>48</v>
      </c>
      <c r="H76" s="32">
        <v>0</v>
      </c>
      <c r="I76" s="32"/>
      <c r="J76" s="32">
        <f t="shared" si="5"/>
        <v>0</v>
      </c>
      <c r="K76" s="34"/>
      <c r="L76" s="34"/>
      <c r="M76" s="32">
        <f t="shared" si="6"/>
        <v>0</v>
      </c>
      <c r="N76" s="34"/>
      <c r="O76" s="32"/>
      <c r="P76" s="32">
        <f t="shared" si="7"/>
        <v>0</v>
      </c>
    </row>
    <row r="77" spans="1:16" x14ac:dyDescent="0.3">
      <c r="A77" s="40" t="s">
        <v>77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78</v>
      </c>
      <c r="G77" s="29" t="s">
        <v>48</v>
      </c>
      <c r="H77" s="32">
        <v>63765.84</v>
      </c>
      <c r="I77" s="32"/>
      <c r="J77" s="32">
        <f t="shared" si="5"/>
        <v>63765.84</v>
      </c>
      <c r="K77" s="32">
        <v>99250</v>
      </c>
      <c r="L77" s="32"/>
      <c r="M77" s="32">
        <f t="shared" si="6"/>
        <v>99250</v>
      </c>
      <c r="N77" s="32">
        <v>124062.5</v>
      </c>
      <c r="O77" s="32"/>
      <c r="P77" s="32">
        <f t="shared" si="7"/>
        <v>124062.5</v>
      </c>
    </row>
    <row r="78" spans="1:16" x14ac:dyDescent="0.3">
      <c r="A78" s="167" t="s">
        <v>103</v>
      </c>
      <c r="B78" s="40" t="s">
        <v>43</v>
      </c>
      <c r="C78" s="40" t="s">
        <v>100</v>
      </c>
      <c r="D78" s="29" t="s">
        <v>101</v>
      </c>
      <c r="E78" s="167">
        <v>244</v>
      </c>
      <c r="F78" s="42">
        <v>226500</v>
      </c>
      <c r="G78" s="29" t="s">
        <v>48</v>
      </c>
      <c r="H78" s="32">
        <v>195300</v>
      </c>
      <c r="I78" s="32"/>
      <c r="J78" s="32">
        <f t="shared" si="5"/>
        <v>195300</v>
      </c>
      <c r="K78" s="32">
        <v>244125</v>
      </c>
      <c r="L78" s="32"/>
      <c r="M78" s="32">
        <f t="shared" si="6"/>
        <v>244125</v>
      </c>
      <c r="N78" s="32">
        <v>305156.25</v>
      </c>
      <c r="O78" s="32"/>
      <c r="P78" s="32">
        <f t="shared" si="7"/>
        <v>305156.25</v>
      </c>
    </row>
    <row r="79" spans="1:16" ht="24" x14ac:dyDescent="0.3">
      <c r="A79" s="40" t="s">
        <v>79</v>
      </c>
      <c r="B79" s="40" t="s">
        <v>43</v>
      </c>
      <c r="C79" s="40" t="s">
        <v>100</v>
      </c>
      <c r="D79" s="29" t="s">
        <v>101</v>
      </c>
      <c r="E79" s="167">
        <v>244</v>
      </c>
      <c r="F79" s="42">
        <v>226800</v>
      </c>
      <c r="G79" s="29" t="s">
        <v>48</v>
      </c>
      <c r="H79" s="32">
        <v>335000</v>
      </c>
      <c r="I79" s="32"/>
      <c r="J79" s="32">
        <f t="shared" si="5"/>
        <v>335000</v>
      </c>
      <c r="K79" s="32">
        <v>337000</v>
      </c>
      <c r="L79" s="32"/>
      <c r="M79" s="32">
        <f t="shared" si="6"/>
        <v>337000</v>
      </c>
      <c r="N79" s="32">
        <v>337000</v>
      </c>
      <c r="O79" s="32"/>
      <c r="P79" s="32">
        <f t="shared" si="7"/>
        <v>337000</v>
      </c>
    </row>
    <row r="80" spans="1:16" x14ac:dyDescent="0.3">
      <c r="A80" s="40" t="s">
        <v>81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82</v>
      </c>
      <c r="G80" s="29" t="s">
        <v>48</v>
      </c>
      <c r="H80" s="32">
        <v>99700</v>
      </c>
      <c r="I80" s="32"/>
      <c r="J80" s="32">
        <f t="shared" si="5"/>
        <v>99700</v>
      </c>
      <c r="K80" s="32">
        <v>100000</v>
      </c>
      <c r="L80" s="32"/>
      <c r="M80" s="32">
        <f t="shared" si="6"/>
        <v>100000</v>
      </c>
      <c r="N80" s="32">
        <v>100000</v>
      </c>
      <c r="O80" s="32"/>
      <c r="P80" s="32">
        <f t="shared" si="7"/>
        <v>100000</v>
      </c>
    </row>
    <row r="81" spans="1:16" x14ac:dyDescent="0.3">
      <c r="A81" s="40" t="s">
        <v>104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105</v>
      </c>
      <c r="G81" s="29" t="s">
        <v>48</v>
      </c>
      <c r="H81" s="32">
        <v>14000</v>
      </c>
      <c r="I81" s="32"/>
      <c r="J81" s="32">
        <f t="shared" si="5"/>
        <v>14000</v>
      </c>
      <c r="K81" s="32">
        <v>14000</v>
      </c>
      <c r="L81" s="32"/>
      <c r="M81" s="32">
        <f t="shared" si="6"/>
        <v>14000</v>
      </c>
      <c r="N81" s="32">
        <v>16000</v>
      </c>
      <c r="O81" s="32"/>
      <c r="P81" s="32">
        <f t="shared" si="7"/>
        <v>16000</v>
      </c>
    </row>
    <row r="82" spans="1:16" ht="24" x14ac:dyDescent="0.3">
      <c r="A82" s="40" t="s">
        <v>83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84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82" t="s">
        <v>85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86</v>
      </c>
      <c r="G83" s="29" t="s">
        <v>48</v>
      </c>
      <c r="H83" s="32">
        <v>30000</v>
      </c>
      <c r="I83" s="32"/>
      <c r="J83" s="32">
        <f t="shared" si="5"/>
        <v>30000</v>
      </c>
      <c r="K83" s="32">
        <v>30000</v>
      </c>
      <c r="L83" s="32"/>
      <c r="M83" s="32">
        <f t="shared" si="6"/>
        <v>30000</v>
      </c>
      <c r="N83" s="32">
        <v>30000</v>
      </c>
      <c r="O83" s="32"/>
      <c r="P83" s="32">
        <f t="shared" si="7"/>
        <v>30000</v>
      </c>
    </row>
    <row r="84" spans="1:16" x14ac:dyDescent="0.3">
      <c r="A84" s="82" t="s">
        <v>220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219</v>
      </c>
      <c r="G84" s="29" t="s">
        <v>48</v>
      </c>
      <c r="H84" s="32">
        <v>150000</v>
      </c>
      <c r="I84" s="32"/>
      <c r="J84" s="32">
        <f t="shared" si="5"/>
        <v>150000</v>
      </c>
      <c r="K84" s="32">
        <v>0</v>
      </c>
      <c r="L84" s="32"/>
      <c r="M84" s="32">
        <f t="shared" si="6"/>
        <v>0</v>
      </c>
      <c r="N84" s="32">
        <v>0</v>
      </c>
      <c r="O84" s="32"/>
      <c r="P84" s="32">
        <f t="shared" si="7"/>
        <v>0</v>
      </c>
    </row>
    <row r="85" spans="1:16" x14ac:dyDescent="0.3">
      <c r="A85" s="40" t="s">
        <v>89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90</v>
      </c>
      <c r="G85" s="29" t="s">
        <v>48</v>
      </c>
      <c r="H85" s="32">
        <v>40000</v>
      </c>
      <c r="I85" s="32"/>
      <c r="J85" s="32">
        <f t="shared" si="5"/>
        <v>40000</v>
      </c>
      <c r="K85" s="32">
        <v>40000</v>
      </c>
      <c r="L85" s="32"/>
      <c r="M85" s="32">
        <f t="shared" si="6"/>
        <v>40000</v>
      </c>
      <c r="N85" s="32">
        <v>40000</v>
      </c>
      <c r="O85" s="32"/>
      <c r="P85" s="32">
        <f t="shared" si="7"/>
        <v>40000</v>
      </c>
    </row>
    <row r="86" spans="1:16" x14ac:dyDescent="0.3">
      <c r="A86" s="40" t="s">
        <v>106</v>
      </c>
      <c r="B86" s="44" t="s">
        <v>43</v>
      </c>
      <c r="C86" s="44" t="s">
        <v>100</v>
      </c>
      <c r="D86" s="29" t="s">
        <v>101</v>
      </c>
      <c r="E86" s="43" t="s">
        <v>54</v>
      </c>
      <c r="F86" s="43" t="s">
        <v>107</v>
      </c>
      <c r="G86" s="29" t="s">
        <v>48</v>
      </c>
      <c r="H86" s="32">
        <v>22500</v>
      </c>
      <c r="I86" s="32"/>
      <c r="J86" s="32">
        <f t="shared" si="5"/>
        <v>22500</v>
      </c>
      <c r="K86" s="32">
        <v>22500</v>
      </c>
      <c r="L86" s="32"/>
      <c r="M86" s="32">
        <f t="shared" si="6"/>
        <v>22500</v>
      </c>
      <c r="N86" s="32">
        <v>22500</v>
      </c>
      <c r="O86" s="32"/>
      <c r="P86" s="32">
        <f t="shared" si="7"/>
        <v>22500</v>
      </c>
    </row>
    <row r="87" spans="1:16" x14ac:dyDescent="0.3">
      <c r="A87" s="40" t="s">
        <v>91</v>
      </c>
      <c r="B87" s="28" t="s">
        <v>43</v>
      </c>
      <c r="C87" s="28" t="s">
        <v>100</v>
      </c>
      <c r="D87" s="29" t="s">
        <v>101</v>
      </c>
      <c r="E87" s="45" t="s">
        <v>54</v>
      </c>
      <c r="F87" s="45" t="s">
        <v>92</v>
      </c>
      <c r="G87" s="45" t="s">
        <v>48</v>
      </c>
      <c r="H87" s="32">
        <v>80000</v>
      </c>
      <c r="I87" s="32"/>
      <c r="J87" s="32">
        <f t="shared" si="5"/>
        <v>80000</v>
      </c>
      <c r="K87" s="32">
        <v>80000</v>
      </c>
      <c r="L87" s="32"/>
      <c r="M87" s="32">
        <f t="shared" si="6"/>
        <v>80000</v>
      </c>
      <c r="N87" s="32">
        <v>80000</v>
      </c>
      <c r="O87" s="32"/>
      <c r="P87" s="32">
        <f t="shared" si="7"/>
        <v>80000</v>
      </c>
    </row>
    <row r="88" spans="1:16" x14ac:dyDescent="0.3">
      <c r="A88" s="40" t="s">
        <v>93</v>
      </c>
      <c r="B88" s="28" t="s">
        <v>43</v>
      </c>
      <c r="C88" s="28" t="s">
        <v>100</v>
      </c>
      <c r="D88" s="29" t="s">
        <v>101</v>
      </c>
      <c r="E88" s="29" t="s">
        <v>94</v>
      </c>
      <c r="F88" s="46" t="s">
        <v>95</v>
      </c>
      <c r="G88" s="46" t="s">
        <v>48</v>
      </c>
      <c r="H88" s="32">
        <v>60238</v>
      </c>
      <c r="I88" s="32"/>
      <c r="J88" s="32">
        <f t="shared" si="5"/>
        <v>60238</v>
      </c>
      <c r="K88" s="32">
        <v>60238</v>
      </c>
      <c r="L88" s="32"/>
      <c r="M88" s="32">
        <f t="shared" si="6"/>
        <v>60238</v>
      </c>
      <c r="N88" s="32">
        <v>60238</v>
      </c>
      <c r="O88" s="32"/>
      <c r="P88" s="32">
        <f t="shared" si="7"/>
        <v>60238</v>
      </c>
    </row>
    <row r="89" spans="1:16" x14ac:dyDescent="0.3">
      <c r="A89" s="40" t="s">
        <v>108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97</v>
      </c>
      <c r="G89" s="46" t="s">
        <v>48</v>
      </c>
      <c r="H89" s="32">
        <v>25281</v>
      </c>
      <c r="I89" s="32"/>
      <c r="J89" s="32">
        <f t="shared" si="5"/>
        <v>25281</v>
      </c>
      <c r="K89" s="32">
        <v>25281</v>
      </c>
      <c r="L89" s="32"/>
      <c r="M89" s="32">
        <f t="shared" si="6"/>
        <v>25281</v>
      </c>
      <c r="N89" s="32">
        <v>25281</v>
      </c>
      <c r="O89" s="32"/>
      <c r="P89" s="32">
        <f t="shared" si="7"/>
        <v>25281</v>
      </c>
    </row>
    <row r="90" spans="1:16" x14ac:dyDescent="0.3">
      <c r="A90" s="40" t="s">
        <v>109</v>
      </c>
      <c r="B90" s="28" t="s">
        <v>43</v>
      </c>
      <c r="C90" s="28" t="s">
        <v>100</v>
      </c>
      <c r="D90" s="29" t="s">
        <v>101</v>
      </c>
      <c r="E90" s="29" t="s">
        <v>110</v>
      </c>
      <c r="F90" s="46" t="s">
        <v>111</v>
      </c>
      <c r="G90" s="46" t="s">
        <v>48</v>
      </c>
      <c r="H90" s="32">
        <v>37790</v>
      </c>
      <c r="I90" s="32"/>
      <c r="J90" s="32">
        <f t="shared" si="5"/>
        <v>37790</v>
      </c>
      <c r="K90" s="32">
        <v>37790</v>
      </c>
      <c r="L90" s="32"/>
      <c r="M90" s="32">
        <f t="shared" si="6"/>
        <v>37790</v>
      </c>
      <c r="N90" s="32">
        <v>37790</v>
      </c>
      <c r="O90" s="32"/>
      <c r="P90" s="32">
        <f t="shared" si="7"/>
        <v>37790</v>
      </c>
    </row>
    <row r="91" spans="1:16" ht="24" x14ac:dyDescent="0.3">
      <c r="A91" s="40" t="s">
        <v>229</v>
      </c>
      <c r="B91" s="28" t="s">
        <v>43</v>
      </c>
      <c r="C91" s="28" t="s">
        <v>100</v>
      </c>
      <c r="D91" s="29" t="s">
        <v>101</v>
      </c>
      <c r="E91" s="29" t="s">
        <v>227</v>
      </c>
      <c r="F91" s="46" t="s">
        <v>228</v>
      </c>
      <c r="G91" s="46" t="s">
        <v>48</v>
      </c>
      <c r="H91" s="32">
        <v>0</v>
      </c>
      <c r="I91" s="32">
        <v>177.02</v>
      </c>
      <c r="J91" s="32">
        <f t="shared" si="5"/>
        <v>177.02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672" t="s">
        <v>98</v>
      </c>
      <c r="B92" s="672"/>
      <c r="C92" s="672"/>
      <c r="D92" s="672"/>
      <c r="E92" s="672"/>
      <c r="F92" s="672"/>
      <c r="G92" s="672"/>
      <c r="H92" s="98">
        <f>SUM(H63:H91)</f>
        <v>12640727.609999999</v>
      </c>
      <c r="I92" s="98">
        <f t="shared" ref="I92:P92" si="8">SUM(I63:I91)</f>
        <v>177.02</v>
      </c>
      <c r="J92" s="98">
        <f t="shared" si="8"/>
        <v>12640904.629999999</v>
      </c>
      <c r="K92" s="98">
        <f t="shared" si="8"/>
        <v>13879548.150000002</v>
      </c>
      <c r="L92" s="98">
        <f t="shared" si="8"/>
        <v>0</v>
      </c>
      <c r="M92" s="98">
        <f t="shared" si="8"/>
        <v>13879548.150000002</v>
      </c>
      <c r="N92" s="98">
        <f t="shared" si="8"/>
        <v>14290031.449999997</v>
      </c>
      <c r="O92" s="98">
        <f t="shared" si="8"/>
        <v>0</v>
      </c>
      <c r="P92" s="98">
        <f t="shared" si="8"/>
        <v>14290031.449999997</v>
      </c>
    </row>
    <row r="93" spans="1:16" ht="15" customHeight="1" x14ac:dyDescent="0.3">
      <c r="A93" s="704" t="s">
        <v>112</v>
      </c>
      <c r="B93" s="704"/>
      <c r="C93" s="704"/>
      <c r="D93" s="704"/>
      <c r="E93" s="704"/>
      <c r="F93" s="704"/>
      <c r="G93" s="704"/>
      <c r="H93" s="704"/>
      <c r="I93" s="704"/>
      <c r="J93" s="704"/>
      <c r="K93" s="704"/>
      <c r="L93" s="704"/>
      <c r="M93" s="704"/>
      <c r="N93" s="704"/>
      <c r="O93" s="704"/>
      <c r="P93" s="704"/>
    </row>
    <row r="94" spans="1:16" x14ac:dyDescent="0.3">
      <c r="A94" s="40" t="s">
        <v>87</v>
      </c>
      <c r="B94" s="40" t="s">
        <v>43</v>
      </c>
      <c r="C94" s="40" t="s">
        <v>44</v>
      </c>
      <c r="D94" s="45" t="s">
        <v>45</v>
      </c>
      <c r="E94" s="45" t="s">
        <v>54</v>
      </c>
      <c r="F94" s="45" t="s">
        <v>88</v>
      </c>
      <c r="G94" s="99" t="s">
        <v>113</v>
      </c>
      <c r="H94" s="32">
        <v>5000000</v>
      </c>
      <c r="I94" s="32"/>
      <c r="J94" s="32">
        <f>H94+I94</f>
        <v>5000000</v>
      </c>
      <c r="K94" s="32">
        <v>5800000</v>
      </c>
      <c r="L94" s="32"/>
      <c r="M94" s="32">
        <f>K94+L94</f>
        <v>5800000</v>
      </c>
      <c r="N94" s="32">
        <v>5800000</v>
      </c>
      <c r="O94" s="97"/>
      <c r="P94" s="32">
        <f>N94+O94</f>
        <v>5800000</v>
      </c>
    </row>
    <row r="95" spans="1:16" x14ac:dyDescent="0.3">
      <c r="A95" s="672" t="s">
        <v>114</v>
      </c>
      <c r="B95" s="672"/>
      <c r="C95" s="672"/>
      <c r="D95" s="672"/>
      <c r="E95" s="672"/>
      <c r="F95" s="672"/>
      <c r="G95" s="672"/>
      <c r="H95" s="100">
        <f>SUM(H94)</f>
        <v>5000000</v>
      </c>
      <c r="I95" s="100">
        <f t="shared" ref="I95:P95" si="9">SUM(I94)</f>
        <v>0</v>
      </c>
      <c r="J95" s="100">
        <f t="shared" si="9"/>
        <v>5000000</v>
      </c>
      <c r="K95" s="100">
        <f t="shared" si="9"/>
        <v>5800000</v>
      </c>
      <c r="L95" s="100">
        <f t="shared" si="9"/>
        <v>0</v>
      </c>
      <c r="M95" s="100">
        <f t="shared" si="9"/>
        <v>5800000</v>
      </c>
      <c r="N95" s="100">
        <f t="shared" si="9"/>
        <v>5800000</v>
      </c>
      <c r="O95" s="100">
        <f t="shared" si="9"/>
        <v>0</v>
      </c>
      <c r="P95" s="100">
        <f t="shared" si="9"/>
        <v>5800000</v>
      </c>
    </row>
    <row r="96" spans="1:16" hidden="1" x14ac:dyDescent="0.3">
      <c r="A96" s="702" t="s">
        <v>115</v>
      </c>
      <c r="B96" s="702"/>
      <c r="C96" s="702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97"/>
      <c r="P96" s="97"/>
    </row>
    <row r="97" spans="1:16" ht="25.2" hidden="1" customHeight="1" thickBot="1" x14ac:dyDescent="0.35">
      <c r="A97" s="702"/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44</v>
      </c>
      <c r="D98" s="58" t="s">
        <v>116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44</v>
      </c>
      <c r="D99" s="58" t="s">
        <v>116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44</v>
      </c>
      <c r="D100" s="58" t="s">
        <v>116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702" t="s">
        <v>120</v>
      </c>
      <c r="B101" s="702"/>
      <c r="C101" s="702"/>
      <c r="D101" s="702"/>
      <c r="E101" s="702"/>
      <c r="F101" s="702"/>
      <c r="G101" s="702"/>
      <c r="H101" s="59">
        <f>SUM(H98:H100)</f>
        <v>0</v>
      </c>
      <c r="I101" s="59"/>
      <c r="J101" s="59"/>
      <c r="K101" s="59">
        <f t="shared" ref="K101:N101" si="10">SUM(K98:K100)</f>
        <v>0</v>
      </c>
      <c r="L101" s="59"/>
      <c r="M101" s="59"/>
      <c r="N101" s="59">
        <f t="shared" si="10"/>
        <v>0</v>
      </c>
      <c r="O101" s="97"/>
      <c r="P101" s="97"/>
    </row>
    <row r="102" spans="1:16" hidden="1" x14ac:dyDescent="0.3">
      <c r="A102" s="82" t="s">
        <v>42</v>
      </c>
      <c r="B102" s="58" t="s">
        <v>43</v>
      </c>
      <c r="C102" s="58" t="s">
        <v>100</v>
      </c>
      <c r="D102" s="58" t="s">
        <v>121</v>
      </c>
      <c r="E102" s="58" t="s">
        <v>46</v>
      </c>
      <c r="F102" s="58" t="s">
        <v>47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82" t="s">
        <v>50</v>
      </c>
      <c r="B103" s="58" t="s">
        <v>43</v>
      </c>
      <c r="C103" s="58" t="s">
        <v>100</v>
      </c>
      <c r="D103" s="58" t="s">
        <v>121</v>
      </c>
      <c r="E103" s="58" t="s">
        <v>51</v>
      </c>
      <c r="F103" s="58" t="s">
        <v>52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118</v>
      </c>
      <c r="B104" s="58" t="s">
        <v>43</v>
      </c>
      <c r="C104" s="58" t="s">
        <v>100</v>
      </c>
      <c r="D104" s="58" t="s">
        <v>121</v>
      </c>
      <c r="E104" s="58" t="s">
        <v>54</v>
      </c>
      <c r="F104" s="58" t="s">
        <v>119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40" t="s">
        <v>122</v>
      </c>
      <c r="B105" s="58" t="s">
        <v>43</v>
      </c>
      <c r="C105" s="58" t="s">
        <v>123</v>
      </c>
      <c r="D105" s="58" t="s">
        <v>121</v>
      </c>
      <c r="E105" s="58" t="s">
        <v>54</v>
      </c>
      <c r="F105" s="58" t="s">
        <v>124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705" t="s">
        <v>125</v>
      </c>
      <c r="B106" s="705"/>
      <c r="C106" s="705"/>
      <c r="D106" s="705"/>
      <c r="E106" s="705"/>
      <c r="F106" s="705"/>
      <c r="G106" s="705"/>
      <c r="H106" s="83">
        <f>SUM(H102:H105)</f>
        <v>0</v>
      </c>
      <c r="I106" s="83"/>
      <c r="J106" s="83"/>
      <c r="K106" s="83">
        <f t="shared" ref="K106:N106" si="11">SUM(K102:K105)</f>
        <v>0</v>
      </c>
      <c r="L106" s="83"/>
      <c r="M106" s="83"/>
      <c r="N106" s="83">
        <f t="shared" si="11"/>
        <v>0</v>
      </c>
      <c r="O106" s="97"/>
      <c r="P106" s="97"/>
    </row>
    <row r="107" spans="1:16" hidden="1" x14ac:dyDescent="0.3">
      <c r="A107" s="706" t="s">
        <v>126</v>
      </c>
      <c r="B107" s="706"/>
      <c r="C107" s="706"/>
      <c r="D107" s="706"/>
      <c r="E107" s="706"/>
      <c r="F107" s="706"/>
      <c r="G107" s="706"/>
      <c r="H107" s="101">
        <f>H101+H106</f>
        <v>0</v>
      </c>
      <c r="I107" s="101"/>
      <c r="J107" s="101"/>
      <c r="K107" s="101">
        <f t="shared" ref="K107:N107" si="12">K101+K106</f>
        <v>0</v>
      </c>
      <c r="L107" s="101"/>
      <c r="M107" s="101"/>
      <c r="N107" s="101">
        <f t="shared" si="12"/>
        <v>0</v>
      </c>
      <c r="O107" s="97"/>
      <c r="P107" s="97"/>
    </row>
    <row r="108" spans="1:16" hidden="1" x14ac:dyDescent="0.3">
      <c r="A108" s="700" t="s">
        <v>127</v>
      </c>
      <c r="B108" s="700"/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0"/>
      <c r="O108" s="97"/>
      <c r="P108" s="97"/>
    </row>
    <row r="109" spans="1:16" hidden="1" x14ac:dyDescent="0.3">
      <c r="A109" s="82" t="s">
        <v>42</v>
      </c>
      <c r="B109" s="58" t="s">
        <v>43</v>
      </c>
      <c r="C109" s="58" t="s">
        <v>100</v>
      </c>
      <c r="D109" s="58" t="s">
        <v>128</v>
      </c>
      <c r="E109" s="58" t="s">
        <v>46</v>
      </c>
      <c r="F109" s="58" t="s">
        <v>47</v>
      </c>
      <c r="G109" s="102" t="s">
        <v>129</v>
      </c>
      <c r="H109" s="32"/>
      <c r="I109" s="32"/>
      <c r="J109" s="32"/>
      <c r="K109" s="34"/>
      <c r="L109" s="34"/>
      <c r="M109" s="34"/>
      <c r="N109" s="34"/>
      <c r="O109" s="97"/>
      <c r="P109" s="97"/>
    </row>
    <row r="110" spans="1:16" hidden="1" x14ac:dyDescent="0.3">
      <c r="A110" s="82" t="s">
        <v>50</v>
      </c>
      <c r="B110" s="58" t="s">
        <v>43</v>
      </c>
      <c r="C110" s="58" t="s">
        <v>100</v>
      </c>
      <c r="D110" s="58" t="s">
        <v>128</v>
      </c>
      <c r="E110" s="58" t="s">
        <v>51</v>
      </c>
      <c r="F110" s="58">
        <v>213000</v>
      </c>
      <c r="G110" s="102" t="s">
        <v>129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16" t="s">
        <v>130</v>
      </c>
      <c r="B111" s="716"/>
      <c r="C111" s="716"/>
      <c r="D111" s="716"/>
      <c r="E111" s="716"/>
      <c r="F111" s="716"/>
      <c r="G111" s="716"/>
      <c r="H111" s="121">
        <f>SUM(H109:H110)</f>
        <v>0</v>
      </c>
      <c r="I111" s="121"/>
      <c r="J111" s="121"/>
      <c r="K111" s="121">
        <f t="shared" ref="K111:N111" si="13">SUM(K109:K110)</f>
        <v>0</v>
      </c>
      <c r="L111" s="121"/>
      <c r="M111" s="121"/>
      <c r="N111" s="121">
        <f t="shared" si="13"/>
        <v>0</v>
      </c>
      <c r="O111" s="122"/>
      <c r="P111" s="122"/>
    </row>
    <row r="112" spans="1:16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</row>
    <row r="113" spans="1:16" x14ac:dyDescent="0.3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82" t="s">
        <v>42</v>
      </c>
      <c r="B114" s="28" t="s">
        <v>43</v>
      </c>
      <c r="C114" s="28" t="s">
        <v>44</v>
      </c>
      <c r="D114" s="58" t="s">
        <v>116</v>
      </c>
      <c r="E114" s="29" t="s">
        <v>46</v>
      </c>
      <c r="F114" s="46" t="s">
        <v>47</v>
      </c>
      <c r="G114" s="46" t="s">
        <v>180</v>
      </c>
      <c r="H114" s="32">
        <v>22538902.260000002</v>
      </c>
      <c r="I114" s="32"/>
      <c r="J114" s="32">
        <f t="shared" ref="J114:J117" si="14">H114+I114</f>
        <v>22538902.260000002</v>
      </c>
      <c r="K114" s="32">
        <v>0</v>
      </c>
      <c r="L114" s="32"/>
      <c r="M114" s="32">
        <f t="shared" ref="M114:M117" si="15">K114+L114</f>
        <v>0</v>
      </c>
      <c r="N114" s="32">
        <v>0</v>
      </c>
      <c r="O114" s="32"/>
      <c r="P114" s="32">
        <f t="shared" ref="P114:P124" si="16">N114+O114</f>
        <v>0</v>
      </c>
    </row>
    <row r="115" spans="1:16" ht="36" x14ac:dyDescent="0.3">
      <c r="A115" s="36" t="s">
        <v>210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209</v>
      </c>
      <c r="G115" s="46" t="s">
        <v>180</v>
      </c>
      <c r="H115" s="32">
        <v>3271.5</v>
      </c>
      <c r="I115" s="32"/>
      <c r="J115" s="32">
        <f t="shared" si="14"/>
        <v>3271.5</v>
      </c>
      <c r="K115" s="32"/>
      <c r="L115" s="32"/>
      <c r="M115" s="32"/>
      <c r="N115" s="32"/>
      <c r="O115" s="32"/>
      <c r="P115" s="32"/>
    </row>
    <row r="116" spans="1:16" x14ac:dyDescent="0.3">
      <c r="A116" s="82" t="s">
        <v>50</v>
      </c>
      <c r="B116" s="28" t="s">
        <v>43</v>
      </c>
      <c r="C116" s="28" t="s">
        <v>44</v>
      </c>
      <c r="D116" s="58" t="s">
        <v>116</v>
      </c>
      <c r="E116" s="29" t="s">
        <v>51</v>
      </c>
      <c r="F116" s="46" t="s">
        <v>52</v>
      </c>
      <c r="G116" s="46" t="s">
        <v>180</v>
      </c>
      <c r="H116" s="32">
        <v>5105802.3600000003</v>
      </c>
      <c r="I116" s="32"/>
      <c r="J116" s="32">
        <f t="shared" si="14"/>
        <v>5105802.3600000003</v>
      </c>
      <c r="K116" s="32">
        <v>0</v>
      </c>
      <c r="L116" s="32"/>
      <c r="M116" s="32">
        <f t="shared" si="15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82" t="s">
        <v>118</v>
      </c>
      <c r="B117" s="28" t="s">
        <v>43</v>
      </c>
      <c r="C117" s="28" t="s">
        <v>44</v>
      </c>
      <c r="D117" s="58" t="s">
        <v>116</v>
      </c>
      <c r="E117" s="29" t="s">
        <v>54</v>
      </c>
      <c r="F117" s="46" t="s">
        <v>119</v>
      </c>
      <c r="G117" s="46" t="s">
        <v>180</v>
      </c>
      <c r="H117" s="32">
        <v>47000</v>
      </c>
      <c r="I117" s="32"/>
      <c r="J117" s="32">
        <f t="shared" si="14"/>
        <v>47000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715" t="s">
        <v>178</v>
      </c>
      <c r="B118" s="715"/>
      <c r="C118" s="715"/>
      <c r="D118" s="715"/>
      <c r="E118" s="715"/>
      <c r="F118" s="715"/>
      <c r="G118" s="715"/>
      <c r="H118" s="101">
        <f>SUM(H114:H117)</f>
        <v>27694976.120000001</v>
      </c>
      <c r="I118" s="101">
        <f t="shared" ref="I118:P118" si="17">SUM(I114:I117)</f>
        <v>0</v>
      </c>
      <c r="J118" s="101">
        <f t="shared" si="17"/>
        <v>27694976.120000001</v>
      </c>
      <c r="K118" s="101">
        <f t="shared" si="17"/>
        <v>0</v>
      </c>
      <c r="L118" s="101">
        <f t="shared" si="17"/>
        <v>0</v>
      </c>
      <c r="M118" s="101">
        <f t="shared" si="17"/>
        <v>0</v>
      </c>
      <c r="N118" s="101">
        <f t="shared" si="17"/>
        <v>0</v>
      </c>
      <c r="O118" s="101">
        <f t="shared" si="17"/>
        <v>0</v>
      </c>
      <c r="P118" s="101">
        <f t="shared" si="17"/>
        <v>0</v>
      </c>
    </row>
    <row r="119" spans="1:16" x14ac:dyDescent="0.3">
      <c r="A119" s="82" t="s">
        <v>42</v>
      </c>
      <c r="B119" s="28" t="s">
        <v>43</v>
      </c>
      <c r="C119" s="28" t="s">
        <v>100</v>
      </c>
      <c r="D119" s="58" t="s">
        <v>121</v>
      </c>
      <c r="E119" s="29" t="s">
        <v>46</v>
      </c>
      <c r="F119" s="46" t="s">
        <v>47</v>
      </c>
      <c r="G119" s="46" t="s">
        <v>180</v>
      </c>
      <c r="H119" s="32">
        <v>39632059.5</v>
      </c>
      <c r="I119" s="32"/>
      <c r="J119" s="32">
        <f t="shared" ref="J119:J124" si="18">H119+I119</f>
        <v>39632059.5</v>
      </c>
      <c r="K119" s="32">
        <v>0</v>
      </c>
      <c r="L119" s="32"/>
      <c r="M119" s="32">
        <f t="shared" ref="M119:M124" si="19">K119+L119</f>
        <v>0</v>
      </c>
      <c r="N119" s="32">
        <v>0</v>
      </c>
      <c r="O119" s="32"/>
      <c r="P119" s="32">
        <f t="shared" si="16"/>
        <v>0</v>
      </c>
    </row>
    <row r="120" spans="1:16" ht="36" x14ac:dyDescent="0.3">
      <c r="A120" s="36" t="s">
        <v>210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209</v>
      </c>
      <c r="G120" s="46" t="s">
        <v>180</v>
      </c>
      <c r="H120" s="32">
        <v>30930.9</v>
      </c>
      <c r="I120" s="32"/>
      <c r="J120" s="32">
        <f t="shared" si="18"/>
        <v>30930.9</v>
      </c>
      <c r="K120" s="32"/>
      <c r="L120" s="32"/>
      <c r="M120" s="32"/>
      <c r="N120" s="32"/>
      <c r="O120" s="32"/>
      <c r="P120" s="32"/>
    </row>
    <row r="121" spans="1:16" x14ac:dyDescent="0.3">
      <c r="A121" s="82" t="s">
        <v>50</v>
      </c>
      <c r="B121" s="28" t="s">
        <v>43</v>
      </c>
      <c r="C121" s="28" t="s">
        <v>100</v>
      </c>
      <c r="D121" s="58" t="s">
        <v>121</v>
      </c>
      <c r="E121" s="29" t="s">
        <v>51</v>
      </c>
      <c r="F121" s="46" t="s">
        <v>52</v>
      </c>
      <c r="G121" s="46" t="s">
        <v>180</v>
      </c>
      <c r="H121" s="32">
        <v>8983667.3300000001</v>
      </c>
      <c r="I121" s="32"/>
      <c r="J121" s="32">
        <f t="shared" si="18"/>
        <v>8983667.3300000001</v>
      </c>
      <c r="K121" s="32">
        <v>0</v>
      </c>
      <c r="L121" s="32"/>
      <c r="M121" s="32">
        <f t="shared" si="19"/>
        <v>0</v>
      </c>
      <c r="N121" s="32">
        <v>0</v>
      </c>
      <c r="O121" s="32"/>
      <c r="P121" s="32">
        <f t="shared" si="16"/>
        <v>0</v>
      </c>
    </row>
    <row r="122" spans="1:16" x14ac:dyDescent="0.3">
      <c r="A122" s="82" t="s">
        <v>118</v>
      </c>
      <c r="B122" s="28" t="s">
        <v>43</v>
      </c>
      <c r="C122" s="28" t="s">
        <v>100</v>
      </c>
      <c r="D122" s="58" t="s">
        <v>121</v>
      </c>
      <c r="E122" s="29" t="s">
        <v>54</v>
      </c>
      <c r="F122" s="46" t="s">
        <v>119</v>
      </c>
      <c r="G122" s="46" t="s">
        <v>180</v>
      </c>
      <c r="H122" s="32">
        <v>54991.59</v>
      </c>
      <c r="I122" s="32"/>
      <c r="J122" s="32">
        <f t="shared" si="18"/>
        <v>54991.59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ht="24" x14ac:dyDescent="0.3">
      <c r="A123" s="82" t="s">
        <v>214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213</v>
      </c>
      <c r="G123" s="46" t="s">
        <v>180</v>
      </c>
      <c r="H123" s="32">
        <v>12746</v>
      </c>
      <c r="I123" s="32"/>
      <c r="J123" s="32">
        <f t="shared" si="18"/>
        <v>12746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122</v>
      </c>
      <c r="B124" s="28" t="s">
        <v>43</v>
      </c>
      <c r="C124" s="28" t="s">
        <v>123</v>
      </c>
      <c r="D124" s="58" t="s">
        <v>121</v>
      </c>
      <c r="E124" s="29" t="s">
        <v>54</v>
      </c>
      <c r="F124" s="46" t="s">
        <v>124</v>
      </c>
      <c r="G124" s="46" t="s">
        <v>180</v>
      </c>
      <c r="H124" s="32">
        <v>48000</v>
      </c>
      <c r="I124" s="32"/>
      <c r="J124" s="32">
        <f t="shared" si="18"/>
        <v>48000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715" t="s">
        <v>178</v>
      </c>
      <c r="B125" s="715"/>
      <c r="C125" s="715"/>
      <c r="D125" s="715"/>
      <c r="E125" s="715"/>
      <c r="F125" s="715"/>
      <c r="G125" s="715"/>
      <c r="H125" s="101">
        <f>SUM(H119:H124)</f>
        <v>48762395.32</v>
      </c>
      <c r="I125" s="101">
        <f t="shared" ref="I125:P125" si="20">SUM(I119:I124)</f>
        <v>0</v>
      </c>
      <c r="J125" s="101">
        <f t="shared" si="20"/>
        <v>48762395.32</v>
      </c>
      <c r="K125" s="101">
        <f t="shared" si="20"/>
        <v>0</v>
      </c>
      <c r="L125" s="101">
        <f t="shared" si="20"/>
        <v>0</v>
      </c>
      <c r="M125" s="101">
        <f t="shared" si="20"/>
        <v>0</v>
      </c>
      <c r="N125" s="101">
        <f t="shared" si="20"/>
        <v>0</v>
      </c>
      <c r="O125" s="101">
        <f t="shared" si="20"/>
        <v>0</v>
      </c>
      <c r="P125" s="101">
        <f t="shared" si="20"/>
        <v>0</v>
      </c>
    </row>
    <row r="126" spans="1:16" x14ac:dyDescent="0.3">
      <c r="A126" s="706" t="s">
        <v>179</v>
      </c>
      <c r="B126" s="706"/>
      <c r="C126" s="706"/>
      <c r="D126" s="706"/>
      <c r="E126" s="706"/>
      <c r="F126" s="706"/>
      <c r="G126" s="706"/>
      <c r="H126" s="101">
        <f>H118+H125</f>
        <v>76457371.439999998</v>
      </c>
      <c r="I126" s="101">
        <f t="shared" ref="I126:P126" si="21">I118+I125</f>
        <v>0</v>
      </c>
      <c r="J126" s="101">
        <f t="shared" si="21"/>
        <v>76457371.439999998</v>
      </c>
      <c r="K126" s="101">
        <f t="shared" si="21"/>
        <v>0</v>
      </c>
      <c r="L126" s="101">
        <f t="shared" si="21"/>
        <v>0</v>
      </c>
      <c r="M126" s="101">
        <f t="shared" si="21"/>
        <v>0</v>
      </c>
      <c r="N126" s="101">
        <f t="shared" si="21"/>
        <v>0</v>
      </c>
      <c r="O126" s="101">
        <f t="shared" si="21"/>
        <v>0</v>
      </c>
      <c r="P126" s="101">
        <f t="shared" si="21"/>
        <v>0</v>
      </c>
    </row>
    <row r="127" spans="1:16" x14ac:dyDescent="0.3">
      <c r="A127" s="725" t="s">
        <v>201</v>
      </c>
      <c r="B127" s="726"/>
      <c r="C127" s="726"/>
      <c r="D127" s="726"/>
      <c r="E127" s="726"/>
      <c r="F127" s="726"/>
      <c r="G127" s="726"/>
      <c r="H127" s="726"/>
      <c r="I127" s="726"/>
      <c r="J127" s="726"/>
      <c r="K127" s="726"/>
      <c r="L127" s="726"/>
      <c r="M127" s="726"/>
      <c r="N127" s="726"/>
      <c r="O127" s="726"/>
      <c r="P127" s="727"/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202</v>
      </c>
      <c r="E128" s="29" t="s">
        <v>46</v>
      </c>
      <c r="F128" s="46" t="s">
        <v>47</v>
      </c>
      <c r="G128" s="46" t="s">
        <v>203</v>
      </c>
      <c r="H128" s="32">
        <v>4554000</v>
      </c>
      <c r="I128" s="32"/>
      <c r="J128" s="26">
        <f t="shared" ref="J128:J129" si="22">H128+I128</f>
        <v>4554000</v>
      </c>
      <c r="K128" s="32">
        <v>0</v>
      </c>
      <c r="L128" s="32"/>
      <c r="M128" s="26">
        <f t="shared" ref="M128:M129" si="23">K128+L128</f>
        <v>0</v>
      </c>
      <c r="N128" s="32">
        <v>0</v>
      </c>
      <c r="O128" s="147"/>
      <c r="P128" s="148">
        <f t="shared" ref="P128:P129" si="24">N128+O128</f>
        <v>0</v>
      </c>
    </row>
    <row r="129" spans="1:16" x14ac:dyDescent="0.3">
      <c r="A129" s="82" t="s">
        <v>50</v>
      </c>
      <c r="B129" s="28" t="s">
        <v>43</v>
      </c>
      <c r="C129" s="28" t="s">
        <v>100</v>
      </c>
      <c r="D129" s="58" t="s">
        <v>202</v>
      </c>
      <c r="E129" s="29" t="s">
        <v>51</v>
      </c>
      <c r="F129" s="46" t="s">
        <v>52</v>
      </c>
      <c r="G129" s="46" t="s">
        <v>203</v>
      </c>
      <c r="H129" s="32">
        <v>1375308</v>
      </c>
      <c r="I129" s="32"/>
      <c r="J129" s="26">
        <f t="shared" si="22"/>
        <v>1375308</v>
      </c>
      <c r="K129" s="32">
        <v>0</v>
      </c>
      <c r="L129" s="32"/>
      <c r="M129" s="26">
        <f t="shared" si="23"/>
        <v>0</v>
      </c>
      <c r="N129" s="32">
        <v>0</v>
      </c>
      <c r="O129" s="147"/>
      <c r="P129" s="148">
        <f t="shared" si="24"/>
        <v>0</v>
      </c>
    </row>
    <row r="130" spans="1:16" ht="15" thickBot="1" x14ac:dyDescent="0.35">
      <c r="A130" s="728" t="s">
        <v>204</v>
      </c>
      <c r="B130" s="728"/>
      <c r="C130" s="728"/>
      <c r="D130" s="728"/>
      <c r="E130" s="728"/>
      <c r="F130" s="728"/>
      <c r="G130" s="728"/>
      <c r="H130" s="149">
        <f>SUM(H128:H129)</f>
        <v>5929308</v>
      </c>
      <c r="I130" s="149">
        <f t="shared" ref="I130:P130" si="25">SUM(I128:I129)</f>
        <v>0</v>
      </c>
      <c r="J130" s="149">
        <f t="shared" si="25"/>
        <v>5929308</v>
      </c>
      <c r="K130" s="149">
        <f t="shared" si="25"/>
        <v>0</v>
      </c>
      <c r="L130" s="149">
        <f t="shared" si="25"/>
        <v>0</v>
      </c>
      <c r="M130" s="149">
        <f t="shared" si="25"/>
        <v>0</v>
      </c>
      <c r="N130" s="149">
        <f t="shared" si="25"/>
        <v>0</v>
      </c>
      <c r="O130" s="149">
        <f t="shared" si="25"/>
        <v>0</v>
      </c>
      <c r="P130" s="149">
        <f t="shared" si="25"/>
        <v>0</v>
      </c>
    </row>
    <row r="131" spans="1:16" ht="15" thickBot="1" x14ac:dyDescent="0.35">
      <c r="A131" s="729" t="s">
        <v>205</v>
      </c>
      <c r="B131" s="730"/>
      <c r="C131" s="730"/>
      <c r="D131" s="730"/>
      <c r="E131" s="730"/>
      <c r="F131" s="730"/>
      <c r="G131" s="730"/>
      <c r="H131" s="730"/>
      <c r="I131" s="730"/>
      <c r="J131" s="730"/>
      <c r="K131" s="730"/>
      <c r="L131" s="730"/>
      <c r="M131" s="730"/>
      <c r="N131" s="730"/>
      <c r="O131" s="730"/>
      <c r="P131" s="731"/>
    </row>
    <row r="132" spans="1:16" x14ac:dyDescent="0.3">
      <c r="A132" s="150" t="s">
        <v>42</v>
      </c>
      <c r="B132" s="56" t="s">
        <v>43</v>
      </c>
      <c r="C132" s="56" t="s">
        <v>100</v>
      </c>
      <c r="D132" s="56" t="s">
        <v>206</v>
      </c>
      <c r="E132" s="56" t="s">
        <v>46</v>
      </c>
      <c r="F132" s="56" t="s">
        <v>47</v>
      </c>
      <c r="G132" s="46" t="s">
        <v>207</v>
      </c>
      <c r="H132" s="151">
        <v>251508</v>
      </c>
      <c r="I132" s="152"/>
      <c r="J132" s="26">
        <f t="shared" ref="J132:J133" si="26">H132+I132</f>
        <v>251508</v>
      </c>
      <c r="K132" s="26">
        <v>0</v>
      </c>
      <c r="L132" s="153"/>
      <c r="M132" s="26">
        <f t="shared" ref="M132:M133" si="27">K132+L132</f>
        <v>0</v>
      </c>
      <c r="N132" s="32">
        <v>0</v>
      </c>
      <c r="O132" s="147"/>
      <c r="P132" s="148">
        <f t="shared" ref="P132:P133" si="28">N132+O132</f>
        <v>0</v>
      </c>
    </row>
    <row r="133" spans="1:16" x14ac:dyDescent="0.3">
      <c r="A133" s="37" t="s">
        <v>50</v>
      </c>
      <c r="B133" s="61" t="s">
        <v>43</v>
      </c>
      <c r="C133" s="61" t="s">
        <v>100</v>
      </c>
      <c r="D133" s="61" t="s">
        <v>206</v>
      </c>
      <c r="E133" s="61" t="s">
        <v>51</v>
      </c>
      <c r="F133" s="61" t="s">
        <v>52</v>
      </c>
      <c r="G133" s="161" t="s">
        <v>207</v>
      </c>
      <c r="H133" s="154">
        <v>75955.42</v>
      </c>
      <c r="I133" s="162"/>
      <c r="J133" s="51">
        <f t="shared" si="26"/>
        <v>75955.42</v>
      </c>
      <c r="K133" s="51">
        <v>0</v>
      </c>
      <c r="L133" s="156"/>
      <c r="M133" s="51">
        <f t="shared" si="27"/>
        <v>0</v>
      </c>
      <c r="N133" s="38">
        <v>0</v>
      </c>
      <c r="O133" s="163"/>
      <c r="P133" s="164">
        <f t="shared" si="28"/>
        <v>0</v>
      </c>
    </row>
    <row r="134" spans="1:16" x14ac:dyDescent="0.3">
      <c r="A134" s="706" t="s">
        <v>208</v>
      </c>
      <c r="B134" s="706"/>
      <c r="C134" s="706"/>
      <c r="D134" s="706"/>
      <c r="E134" s="706"/>
      <c r="F134" s="706"/>
      <c r="G134" s="706"/>
      <c r="H134" s="98">
        <f>SUM(H132:H133)</f>
        <v>327463.42</v>
      </c>
      <c r="I134" s="98">
        <f>SUM(I132:I133)</f>
        <v>0</v>
      </c>
      <c r="J134" s="98">
        <f>H134+I134</f>
        <v>327463.42</v>
      </c>
      <c r="K134" s="98">
        <f t="shared" ref="K134" si="29">SUM(K132:K133)</f>
        <v>0</v>
      </c>
      <c r="L134" s="98"/>
      <c r="M134" s="98"/>
      <c r="N134" s="98">
        <f>SUM(N132:N133)</f>
        <v>0</v>
      </c>
      <c r="O134" s="98"/>
      <c r="P134" s="98"/>
    </row>
    <row r="135" spans="1:16" ht="30" customHeight="1" x14ac:dyDescent="0.3">
      <c r="A135" s="735" t="s">
        <v>216</v>
      </c>
      <c r="B135" s="736"/>
      <c r="C135" s="736"/>
      <c r="D135" s="736"/>
      <c r="E135" s="736"/>
      <c r="F135" s="736"/>
      <c r="G135" s="736"/>
      <c r="H135" s="736"/>
      <c r="I135" s="736"/>
      <c r="J135" s="736"/>
      <c r="K135" s="736"/>
      <c r="L135" s="736"/>
      <c r="M135" s="736"/>
      <c r="N135" s="736"/>
      <c r="O135" s="736"/>
      <c r="P135" s="737"/>
    </row>
    <row r="136" spans="1:16" x14ac:dyDescent="0.3">
      <c r="A136" s="150" t="s">
        <v>42</v>
      </c>
      <c r="B136" s="56" t="s">
        <v>43</v>
      </c>
      <c r="C136" s="56" t="s">
        <v>100</v>
      </c>
      <c r="D136" s="58" t="s">
        <v>217</v>
      </c>
      <c r="E136" s="58" t="s">
        <v>46</v>
      </c>
      <c r="F136" s="56" t="s">
        <v>47</v>
      </c>
      <c r="G136" s="46" t="s">
        <v>218</v>
      </c>
      <c r="H136" s="155">
        <v>99000</v>
      </c>
      <c r="I136" s="155"/>
      <c r="J136" s="26">
        <f t="shared" ref="J136:J137" si="30">H136+I136</f>
        <v>99000</v>
      </c>
      <c r="K136" s="32">
        <v>0</v>
      </c>
      <c r="L136" s="34"/>
      <c r="M136" s="26">
        <f t="shared" ref="M136:M137" si="31">K136+L136</f>
        <v>0</v>
      </c>
      <c r="N136" s="32">
        <v>0</v>
      </c>
      <c r="O136" s="147"/>
      <c r="P136" s="148">
        <f t="shared" ref="P136:P137" si="32">N136+O136</f>
        <v>0</v>
      </c>
    </row>
    <row r="137" spans="1:16" x14ac:dyDescent="0.3">
      <c r="A137" s="37" t="s">
        <v>50</v>
      </c>
      <c r="B137" s="61" t="s">
        <v>43</v>
      </c>
      <c r="C137" s="61" t="s">
        <v>100</v>
      </c>
      <c r="D137" s="58" t="s">
        <v>217</v>
      </c>
      <c r="E137" s="58" t="s">
        <v>51</v>
      </c>
      <c r="F137" s="61" t="s">
        <v>52</v>
      </c>
      <c r="G137" s="46" t="s">
        <v>218</v>
      </c>
      <c r="H137" s="155">
        <v>29898</v>
      </c>
      <c r="I137" s="155"/>
      <c r="J137" s="51">
        <f t="shared" si="30"/>
        <v>29898</v>
      </c>
      <c r="K137" s="32">
        <v>0</v>
      </c>
      <c r="L137" s="34"/>
      <c r="M137" s="51">
        <f t="shared" si="31"/>
        <v>0</v>
      </c>
      <c r="N137" s="32">
        <v>0</v>
      </c>
      <c r="O137" s="147"/>
      <c r="P137" s="164">
        <f t="shared" si="32"/>
        <v>0</v>
      </c>
    </row>
    <row r="138" spans="1:16" x14ac:dyDescent="0.3">
      <c r="A138" s="706" t="s">
        <v>215</v>
      </c>
      <c r="B138" s="706"/>
      <c r="C138" s="706"/>
      <c r="D138" s="706"/>
      <c r="E138" s="706"/>
      <c r="F138" s="706"/>
      <c r="G138" s="706"/>
      <c r="H138" s="98">
        <f>SUM(H136:H137)</f>
        <v>128898</v>
      </c>
      <c r="I138" s="98">
        <f t="shared" ref="I138:P138" si="33">SUM(I136:I137)</f>
        <v>0</v>
      </c>
      <c r="J138" s="98">
        <f t="shared" si="33"/>
        <v>128898</v>
      </c>
      <c r="K138" s="98">
        <f t="shared" si="33"/>
        <v>0</v>
      </c>
      <c r="L138" s="98">
        <f t="shared" si="33"/>
        <v>0</v>
      </c>
      <c r="M138" s="98">
        <f t="shared" si="33"/>
        <v>0</v>
      </c>
      <c r="N138" s="98">
        <f t="shared" si="33"/>
        <v>0</v>
      </c>
      <c r="O138" s="98">
        <f t="shared" si="33"/>
        <v>0</v>
      </c>
      <c r="P138" s="98">
        <f t="shared" si="33"/>
        <v>0</v>
      </c>
    </row>
    <row r="139" spans="1:16" ht="28.95" customHeight="1" x14ac:dyDescent="0.3">
      <c r="A139" s="723" t="s">
        <v>160</v>
      </c>
      <c r="B139" s="687"/>
      <c r="C139" s="687"/>
      <c r="D139" s="687"/>
      <c r="E139" s="687"/>
      <c r="F139" s="687"/>
      <c r="G139" s="687"/>
      <c r="H139" s="687"/>
      <c r="I139" s="687"/>
      <c r="J139" s="687"/>
      <c r="K139" s="687"/>
      <c r="L139" s="687"/>
      <c r="M139" s="687"/>
      <c r="N139" s="687"/>
      <c r="O139" s="687"/>
      <c r="P139" s="724"/>
    </row>
    <row r="140" spans="1:16" ht="26.4" x14ac:dyDescent="0.3">
      <c r="A140" s="104" t="s">
        <v>161</v>
      </c>
      <c r="B140" s="40">
        <v>10</v>
      </c>
      <c r="C140" s="40" t="s">
        <v>162</v>
      </c>
      <c r="D140" s="45" t="s">
        <v>163</v>
      </c>
      <c r="E140" s="45" t="s">
        <v>174</v>
      </c>
      <c r="F140" s="45" t="s">
        <v>165</v>
      </c>
      <c r="G140" s="45" t="s">
        <v>182</v>
      </c>
      <c r="H140" s="32">
        <v>2216000</v>
      </c>
      <c r="I140" s="32"/>
      <c r="J140" s="32">
        <f>H140+I140</f>
        <v>2216000</v>
      </c>
      <c r="K140" s="32">
        <v>0</v>
      </c>
      <c r="L140" s="32"/>
      <c r="M140" s="32">
        <f>K140+L140</f>
        <v>0</v>
      </c>
      <c r="N140" s="32">
        <v>0</v>
      </c>
      <c r="O140" s="97"/>
      <c r="P140" s="32">
        <f>N140+O140</f>
        <v>0</v>
      </c>
    </row>
    <row r="141" spans="1:16" x14ac:dyDescent="0.3">
      <c r="A141" s="708" t="s">
        <v>167</v>
      </c>
      <c r="B141" s="709"/>
      <c r="C141" s="709"/>
      <c r="D141" s="709"/>
      <c r="E141" s="709"/>
      <c r="F141" s="709"/>
      <c r="G141" s="710"/>
      <c r="H141" s="101">
        <f t="shared" ref="H141:P141" si="34">SUM(H140:H140)</f>
        <v>2216000</v>
      </c>
      <c r="I141" s="101">
        <f t="shared" si="34"/>
        <v>0</v>
      </c>
      <c r="J141" s="101">
        <f t="shared" si="34"/>
        <v>2216000</v>
      </c>
      <c r="K141" s="101">
        <f t="shared" si="34"/>
        <v>0</v>
      </c>
      <c r="L141" s="101">
        <f t="shared" si="34"/>
        <v>0</v>
      </c>
      <c r="M141" s="101">
        <f t="shared" si="34"/>
        <v>0</v>
      </c>
      <c r="N141" s="101">
        <f t="shared" si="34"/>
        <v>0</v>
      </c>
      <c r="O141" s="101">
        <f t="shared" si="34"/>
        <v>0</v>
      </c>
      <c r="P141" s="101">
        <f t="shared" si="34"/>
        <v>0</v>
      </c>
    </row>
    <row r="142" spans="1:16" ht="25.2" customHeight="1" x14ac:dyDescent="0.3">
      <c r="A142" s="711" t="s">
        <v>168</v>
      </c>
      <c r="B142" s="712"/>
      <c r="C142" s="712"/>
      <c r="D142" s="712"/>
      <c r="E142" s="712"/>
      <c r="F142" s="712"/>
      <c r="G142" s="712"/>
      <c r="H142" s="712"/>
      <c r="I142" s="712"/>
      <c r="J142" s="712"/>
      <c r="K142" s="712"/>
      <c r="L142" s="712"/>
      <c r="M142" s="712"/>
      <c r="N142" s="712"/>
      <c r="O142" s="712"/>
      <c r="P142" s="713"/>
    </row>
    <row r="143" spans="1:16" ht="26.4" x14ac:dyDescent="0.3">
      <c r="A143" s="105" t="s">
        <v>161</v>
      </c>
      <c r="B143" s="106" t="s">
        <v>43</v>
      </c>
      <c r="C143" s="106" t="s">
        <v>100</v>
      </c>
      <c r="D143" s="107" t="s">
        <v>169</v>
      </c>
      <c r="E143" s="107" t="s">
        <v>164</v>
      </c>
      <c r="F143" s="107" t="s">
        <v>165</v>
      </c>
      <c r="G143" s="108" t="s">
        <v>170</v>
      </c>
      <c r="H143" s="32">
        <v>876245</v>
      </c>
      <c r="I143" s="32"/>
      <c r="J143" s="32">
        <f>H143+I143</f>
        <v>876245</v>
      </c>
      <c r="K143" s="32">
        <v>0</v>
      </c>
      <c r="L143" s="32"/>
      <c r="M143" s="32">
        <f t="shared" ref="M143:M144" si="35">K143+L143</f>
        <v>0</v>
      </c>
      <c r="N143" s="32">
        <v>0</v>
      </c>
      <c r="O143" s="97"/>
      <c r="P143" s="32">
        <f t="shared" ref="P143:P144" si="36">N143+O143</f>
        <v>0</v>
      </c>
    </row>
    <row r="144" spans="1:16" x14ac:dyDescent="0.3">
      <c r="A144" s="105" t="s">
        <v>175</v>
      </c>
      <c r="B144" s="40" t="s">
        <v>172</v>
      </c>
      <c r="C144" s="40" t="s">
        <v>173</v>
      </c>
      <c r="D144" s="45" t="s">
        <v>169</v>
      </c>
      <c r="E144" s="45" t="s">
        <v>174</v>
      </c>
      <c r="F144" s="45" t="s">
        <v>171</v>
      </c>
      <c r="G144" s="45" t="s">
        <v>170</v>
      </c>
      <c r="H144" s="32">
        <v>93777</v>
      </c>
      <c r="I144" s="32"/>
      <c r="J144" s="32">
        <f>H144+I144</f>
        <v>93777</v>
      </c>
      <c r="K144" s="32">
        <v>0</v>
      </c>
      <c r="L144" s="32"/>
      <c r="M144" s="32">
        <f t="shared" si="35"/>
        <v>0</v>
      </c>
      <c r="N144" s="32">
        <v>0</v>
      </c>
      <c r="O144" s="97"/>
      <c r="P144" s="32">
        <f t="shared" si="36"/>
        <v>0</v>
      </c>
    </row>
    <row r="145" spans="1:16" x14ac:dyDescent="0.3">
      <c r="A145" s="708" t="s">
        <v>176</v>
      </c>
      <c r="B145" s="709"/>
      <c r="C145" s="709"/>
      <c r="D145" s="709"/>
      <c r="E145" s="709"/>
      <c r="F145" s="709"/>
      <c r="G145" s="710"/>
      <c r="H145" s="101">
        <f>SUM(H143:H144)</f>
        <v>970022</v>
      </c>
      <c r="I145" s="101">
        <f t="shared" ref="I145:P145" si="37">SUM(I143:I144)</f>
        <v>0</v>
      </c>
      <c r="J145" s="101">
        <f t="shared" si="37"/>
        <v>970022</v>
      </c>
      <c r="K145" s="101">
        <f t="shared" si="37"/>
        <v>0</v>
      </c>
      <c r="L145" s="101">
        <f t="shared" si="37"/>
        <v>0</v>
      </c>
      <c r="M145" s="101">
        <f t="shared" si="37"/>
        <v>0</v>
      </c>
      <c r="N145" s="101">
        <f t="shared" si="37"/>
        <v>0</v>
      </c>
      <c r="O145" s="101">
        <f t="shared" si="37"/>
        <v>0</v>
      </c>
      <c r="P145" s="101">
        <f t="shared" si="37"/>
        <v>0</v>
      </c>
    </row>
    <row r="146" spans="1:16" x14ac:dyDescent="0.3">
      <c r="A146" s="717" t="s">
        <v>187</v>
      </c>
      <c r="B146" s="718"/>
      <c r="C146" s="718"/>
      <c r="D146" s="718"/>
      <c r="E146" s="718"/>
      <c r="F146" s="718"/>
      <c r="G146" s="718"/>
      <c r="H146" s="718"/>
      <c r="I146" s="718"/>
      <c r="J146" s="718"/>
      <c r="K146" s="718"/>
      <c r="L146" s="718"/>
      <c r="M146" s="718"/>
      <c r="N146" s="718"/>
      <c r="O146" s="718"/>
      <c r="P146" s="719"/>
    </row>
    <row r="147" spans="1:16" x14ac:dyDescent="0.3">
      <c r="A147" s="129" t="s">
        <v>81</v>
      </c>
      <c r="B147" s="130" t="s">
        <v>43</v>
      </c>
      <c r="C147" s="131" t="s">
        <v>100</v>
      </c>
      <c r="D147" s="131" t="s">
        <v>188</v>
      </c>
      <c r="E147" s="131">
        <v>244</v>
      </c>
      <c r="F147" s="131" t="s">
        <v>82</v>
      </c>
      <c r="G147" s="132" t="s">
        <v>189</v>
      </c>
      <c r="H147" s="32">
        <v>3150000</v>
      </c>
      <c r="I147" s="32"/>
      <c r="J147" s="32">
        <f>H147+I147</f>
        <v>3150000</v>
      </c>
      <c r="K147" s="32">
        <v>0</v>
      </c>
      <c r="L147" s="32"/>
      <c r="M147" s="32">
        <f t="shared" ref="M147" si="38">K147+L147</f>
        <v>0</v>
      </c>
      <c r="N147" s="32">
        <v>0</v>
      </c>
      <c r="O147" s="97"/>
      <c r="P147" s="32">
        <f t="shared" ref="P147" si="39">N147+O147</f>
        <v>0</v>
      </c>
    </row>
    <row r="148" spans="1:16" x14ac:dyDescent="0.3">
      <c r="A148" s="708" t="s">
        <v>190</v>
      </c>
      <c r="B148" s="709"/>
      <c r="C148" s="709"/>
      <c r="D148" s="709"/>
      <c r="E148" s="709"/>
      <c r="F148" s="709"/>
      <c r="G148" s="710"/>
      <c r="H148" s="101">
        <f>SUM(H147)</f>
        <v>3150000</v>
      </c>
      <c r="I148" s="101">
        <f t="shared" ref="I148:P148" si="40">SUM(I147)</f>
        <v>0</v>
      </c>
      <c r="J148" s="101">
        <f t="shared" si="40"/>
        <v>3150000</v>
      </c>
      <c r="K148" s="101">
        <f t="shared" si="40"/>
        <v>0</v>
      </c>
      <c r="L148" s="101">
        <f t="shared" si="40"/>
        <v>0</v>
      </c>
      <c r="M148" s="101">
        <f t="shared" si="40"/>
        <v>0</v>
      </c>
      <c r="N148" s="101">
        <f t="shared" si="40"/>
        <v>0</v>
      </c>
      <c r="O148" s="101">
        <f t="shared" si="40"/>
        <v>0</v>
      </c>
      <c r="P148" s="101">
        <f t="shared" si="40"/>
        <v>0</v>
      </c>
    </row>
    <row r="149" spans="1:16" x14ac:dyDescent="0.3">
      <c r="A149" s="720" t="s">
        <v>191</v>
      </c>
      <c r="B149" s="721"/>
      <c r="C149" s="721"/>
      <c r="D149" s="721"/>
      <c r="E149" s="721"/>
      <c r="F149" s="721"/>
      <c r="G149" s="721"/>
      <c r="H149" s="721"/>
      <c r="I149" s="721"/>
      <c r="J149" s="721"/>
      <c r="K149" s="721"/>
      <c r="L149" s="721"/>
      <c r="M149" s="721"/>
      <c r="N149" s="721"/>
      <c r="O149" s="721"/>
      <c r="P149" s="722"/>
    </row>
    <row r="150" spans="1:16" ht="26.4" x14ac:dyDescent="0.3">
      <c r="A150" s="133" t="s">
        <v>192</v>
      </c>
      <c r="B150" s="133" t="s">
        <v>172</v>
      </c>
      <c r="C150" s="133" t="s">
        <v>173</v>
      </c>
      <c r="D150" s="134" t="s">
        <v>193</v>
      </c>
      <c r="E150" s="134" t="s">
        <v>164</v>
      </c>
      <c r="F150" s="134" t="s">
        <v>165</v>
      </c>
      <c r="G150" s="132" t="s">
        <v>195</v>
      </c>
      <c r="H150" s="32">
        <v>1260000</v>
      </c>
      <c r="I150" s="32"/>
      <c r="J150" s="32">
        <f t="shared" ref="J150:J151" si="41">H150+I150</f>
        <v>1260000</v>
      </c>
      <c r="K150" s="32">
        <v>0</v>
      </c>
      <c r="L150" s="32"/>
      <c r="M150" s="32">
        <f t="shared" ref="M150:M151" si="42">K150+L150</f>
        <v>0</v>
      </c>
      <c r="N150" s="32">
        <v>0</v>
      </c>
      <c r="O150" s="97"/>
      <c r="P150" s="32">
        <f t="shared" ref="P150:P151" si="43">N150+O150</f>
        <v>0</v>
      </c>
    </row>
    <row r="151" spans="1:16" ht="26.4" x14ac:dyDescent="0.3">
      <c r="A151" s="133" t="s">
        <v>192</v>
      </c>
      <c r="B151" s="133" t="s">
        <v>172</v>
      </c>
      <c r="C151" s="133" t="s">
        <v>173</v>
      </c>
      <c r="D151" s="134" t="s">
        <v>194</v>
      </c>
      <c r="E151" s="134" t="s">
        <v>164</v>
      </c>
      <c r="F151" s="134" t="s">
        <v>165</v>
      </c>
      <c r="G151" s="132" t="s">
        <v>48</v>
      </c>
      <c r="H151" s="32">
        <v>540000</v>
      </c>
      <c r="I151" s="32"/>
      <c r="J151" s="32">
        <f t="shared" si="41"/>
        <v>540000</v>
      </c>
      <c r="K151" s="32">
        <v>0</v>
      </c>
      <c r="L151" s="32"/>
      <c r="M151" s="32">
        <f t="shared" si="42"/>
        <v>0</v>
      </c>
      <c r="N151" s="32">
        <v>0</v>
      </c>
      <c r="O151" s="97"/>
      <c r="P151" s="32">
        <f t="shared" si="43"/>
        <v>0</v>
      </c>
    </row>
    <row r="152" spans="1:16" x14ac:dyDescent="0.3">
      <c r="A152" s="708" t="s">
        <v>196</v>
      </c>
      <c r="B152" s="709"/>
      <c r="C152" s="709"/>
      <c r="D152" s="709"/>
      <c r="E152" s="709"/>
      <c r="F152" s="709"/>
      <c r="G152" s="710"/>
      <c r="H152" s="101">
        <f>SUM(H150:H151)</f>
        <v>1800000</v>
      </c>
      <c r="I152" s="101">
        <f t="shared" ref="I152:P152" si="44">SUM(I150:I151)</f>
        <v>0</v>
      </c>
      <c r="J152" s="101">
        <f t="shared" si="44"/>
        <v>1800000</v>
      </c>
      <c r="K152" s="101">
        <f t="shared" si="44"/>
        <v>0</v>
      </c>
      <c r="L152" s="101">
        <f t="shared" si="44"/>
        <v>0</v>
      </c>
      <c r="M152" s="101">
        <f t="shared" si="44"/>
        <v>0</v>
      </c>
      <c r="N152" s="101">
        <f t="shared" si="44"/>
        <v>0</v>
      </c>
      <c r="O152" s="101">
        <f t="shared" si="44"/>
        <v>0</v>
      </c>
      <c r="P152" s="101">
        <f t="shared" si="44"/>
        <v>0</v>
      </c>
    </row>
    <row r="153" spans="1:16" x14ac:dyDescent="0.3">
      <c r="A153" s="717" t="s">
        <v>223</v>
      </c>
      <c r="B153" s="718"/>
      <c r="C153" s="718"/>
      <c r="D153" s="718"/>
      <c r="E153" s="718"/>
      <c r="F153" s="718"/>
      <c r="G153" s="718"/>
      <c r="H153" s="718"/>
      <c r="I153" s="718"/>
      <c r="J153" s="718"/>
      <c r="K153" s="718"/>
      <c r="L153" s="718"/>
      <c r="M153" s="718"/>
      <c r="N153" s="718"/>
      <c r="O153" s="718"/>
      <c r="P153" s="719"/>
    </row>
    <row r="154" spans="1:16" x14ac:dyDescent="0.3">
      <c r="A154" s="40" t="s">
        <v>73</v>
      </c>
      <c r="B154" s="133" t="s">
        <v>43</v>
      </c>
      <c r="C154" s="133" t="s">
        <v>100</v>
      </c>
      <c r="D154" s="134" t="s">
        <v>224</v>
      </c>
      <c r="E154" s="134" t="s">
        <v>54</v>
      </c>
      <c r="F154" s="134" t="s">
        <v>74</v>
      </c>
      <c r="G154" s="132" t="s">
        <v>225</v>
      </c>
      <c r="H154" s="32">
        <v>0</v>
      </c>
      <c r="I154" s="32">
        <v>83700</v>
      </c>
      <c r="J154" s="32">
        <f t="shared" ref="J154:J157" si="45">H154+I154</f>
        <v>83700</v>
      </c>
      <c r="K154" s="32">
        <v>0</v>
      </c>
      <c r="L154" s="32"/>
      <c r="M154" s="32">
        <f t="shared" ref="M154:M157" si="46">K154+L154</f>
        <v>0</v>
      </c>
      <c r="N154" s="32">
        <v>0</v>
      </c>
      <c r="O154" s="97"/>
      <c r="P154" s="32">
        <f t="shared" ref="P154:P157" si="47">N154+O154</f>
        <v>0</v>
      </c>
    </row>
    <row r="155" spans="1:16" x14ac:dyDescent="0.3">
      <c r="A155" s="40" t="s">
        <v>73</v>
      </c>
      <c r="B155" s="133" t="s">
        <v>43</v>
      </c>
      <c r="C155" s="133" t="s">
        <v>100</v>
      </c>
      <c r="D155" s="134" t="s">
        <v>226</v>
      </c>
      <c r="E155" s="134" t="s">
        <v>54</v>
      </c>
      <c r="F155" s="134" t="s">
        <v>74</v>
      </c>
      <c r="G155" s="132" t="s">
        <v>48</v>
      </c>
      <c r="H155" s="32">
        <v>0</v>
      </c>
      <c r="I155" s="32">
        <v>9300</v>
      </c>
      <c r="J155" s="32">
        <f t="shared" si="45"/>
        <v>9300</v>
      </c>
      <c r="K155" s="32">
        <v>0</v>
      </c>
      <c r="L155" s="32"/>
      <c r="M155" s="32">
        <f t="shared" si="46"/>
        <v>0</v>
      </c>
      <c r="N155" s="32">
        <v>0</v>
      </c>
      <c r="O155" s="97"/>
      <c r="P155" s="32">
        <f t="shared" si="47"/>
        <v>0</v>
      </c>
    </row>
    <row r="156" spans="1:16" x14ac:dyDescent="0.3">
      <c r="A156" s="82" t="s">
        <v>220</v>
      </c>
      <c r="B156" s="133" t="s">
        <v>43</v>
      </c>
      <c r="C156" s="133" t="s">
        <v>100</v>
      </c>
      <c r="D156" s="134" t="s">
        <v>224</v>
      </c>
      <c r="E156" s="134" t="s">
        <v>54</v>
      </c>
      <c r="F156" s="134" t="s">
        <v>219</v>
      </c>
      <c r="G156" s="132" t="s">
        <v>225</v>
      </c>
      <c r="H156" s="32">
        <v>0</v>
      </c>
      <c r="I156" s="32">
        <v>1620000</v>
      </c>
      <c r="J156" s="32">
        <f t="shared" si="45"/>
        <v>1620000</v>
      </c>
      <c r="K156" s="32">
        <v>0</v>
      </c>
      <c r="L156" s="32"/>
      <c r="M156" s="32">
        <f t="shared" si="46"/>
        <v>0</v>
      </c>
      <c r="N156" s="32">
        <v>0</v>
      </c>
      <c r="O156" s="97"/>
      <c r="P156" s="32">
        <f t="shared" si="47"/>
        <v>0</v>
      </c>
    </row>
    <row r="157" spans="1:16" x14ac:dyDescent="0.3">
      <c r="A157" s="82" t="s">
        <v>220</v>
      </c>
      <c r="B157" s="133" t="s">
        <v>43</v>
      </c>
      <c r="C157" s="133" t="s">
        <v>100</v>
      </c>
      <c r="D157" s="134" t="s">
        <v>226</v>
      </c>
      <c r="E157" s="134" t="s">
        <v>54</v>
      </c>
      <c r="F157" s="134" t="s">
        <v>219</v>
      </c>
      <c r="G157" s="132" t="s">
        <v>48</v>
      </c>
      <c r="H157" s="32">
        <v>0</v>
      </c>
      <c r="I157" s="32">
        <v>180000</v>
      </c>
      <c r="J157" s="32">
        <f t="shared" si="45"/>
        <v>180000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708" t="s">
        <v>230</v>
      </c>
      <c r="B158" s="709"/>
      <c r="C158" s="709"/>
      <c r="D158" s="709"/>
      <c r="E158" s="709"/>
      <c r="F158" s="709"/>
      <c r="G158" s="710"/>
      <c r="H158" s="101">
        <f>SUM(H154:H157)</f>
        <v>0</v>
      </c>
      <c r="I158" s="101">
        <f t="shared" ref="I158:P158" si="48">SUM(I154:I157)</f>
        <v>1893000</v>
      </c>
      <c r="J158" s="101">
        <f t="shared" si="48"/>
        <v>1893000</v>
      </c>
      <c r="K158" s="101">
        <f t="shared" si="48"/>
        <v>0</v>
      </c>
      <c r="L158" s="101">
        <f t="shared" si="48"/>
        <v>0</v>
      </c>
      <c r="M158" s="101">
        <f t="shared" si="48"/>
        <v>0</v>
      </c>
      <c r="N158" s="101">
        <f t="shared" si="48"/>
        <v>0</v>
      </c>
      <c r="O158" s="101">
        <f t="shared" si="48"/>
        <v>0</v>
      </c>
      <c r="P158" s="101">
        <f t="shared" si="48"/>
        <v>0</v>
      </c>
    </row>
    <row r="159" spans="1:16" x14ac:dyDescent="0.3">
      <c r="A159" s="701" t="s">
        <v>131</v>
      </c>
      <c r="B159" s="701"/>
      <c r="C159" s="701"/>
      <c r="D159" s="701"/>
      <c r="E159" s="701"/>
      <c r="F159" s="701"/>
      <c r="G159" s="701"/>
      <c r="H159" s="103">
        <f>H61+H92+H95+H107+H111+H141+H145+H126+H148+H152+H134+H130+H138+H158</f>
        <v>120693258.01000001</v>
      </c>
      <c r="I159" s="103">
        <f t="shared" ref="I159:P159" si="49">I61+I92+I95+I107+I111+I141+I145+I126+I148+I152+I134+I130+I138+I158</f>
        <v>1893000</v>
      </c>
      <c r="J159" s="103">
        <f t="shared" si="49"/>
        <v>122586258.01000001</v>
      </c>
      <c r="K159" s="103">
        <f t="shared" si="49"/>
        <v>33521479.18</v>
      </c>
      <c r="L159" s="103">
        <f t="shared" si="49"/>
        <v>0</v>
      </c>
      <c r="M159" s="103">
        <f t="shared" si="49"/>
        <v>33521479.18</v>
      </c>
      <c r="N159" s="103">
        <f t="shared" si="49"/>
        <v>34259965.640000001</v>
      </c>
      <c r="O159" s="103">
        <f t="shared" si="49"/>
        <v>0</v>
      </c>
      <c r="P159" s="103">
        <f t="shared" si="49"/>
        <v>34259965.640000001</v>
      </c>
    </row>
    <row r="160" spans="1:1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3">
      <c r="A161" s="72" t="s">
        <v>132</v>
      </c>
      <c r="B161" s="73"/>
      <c r="C161" s="72"/>
      <c r="D161" s="72"/>
      <c r="E161" s="698" t="s">
        <v>133</v>
      </c>
      <c r="F161" s="698"/>
      <c r="G161" s="698"/>
      <c r="H161" s="1"/>
      <c r="I161" s="1"/>
      <c r="J161" s="1"/>
      <c r="K161" s="1"/>
      <c r="L161" s="1"/>
      <c r="M161" s="1"/>
      <c r="N161" s="1"/>
    </row>
    <row r="162" spans="1:14" x14ac:dyDescent="0.3">
      <c r="A162" s="2" t="s">
        <v>134</v>
      </c>
      <c r="B162" s="696" t="s">
        <v>135</v>
      </c>
      <c r="C162" s="699"/>
      <c r="D162" s="699"/>
      <c r="E162" s="699" t="s">
        <v>136</v>
      </c>
      <c r="F162" s="699"/>
      <c r="G162" s="699"/>
      <c r="H162" s="1"/>
      <c r="I162" s="1"/>
      <c r="J162" s="1"/>
      <c r="K162" s="1"/>
      <c r="L162" s="1"/>
      <c r="M162" s="1"/>
      <c r="N162" s="1"/>
    </row>
    <row r="163" spans="1:14" x14ac:dyDescent="0.3">
      <c r="A163" s="2"/>
      <c r="B163" s="169"/>
      <c r="C163" s="169"/>
      <c r="D163" s="169"/>
      <c r="E163" s="169"/>
      <c r="F163" s="169"/>
      <c r="G163" s="169"/>
      <c r="H163" s="1"/>
      <c r="I163" s="1"/>
      <c r="J163" s="1"/>
      <c r="K163" s="1"/>
      <c r="L163" s="1"/>
      <c r="M163" s="1"/>
      <c r="N163" s="1"/>
    </row>
    <row r="164" spans="1:14" x14ac:dyDescent="0.3">
      <c r="A164" s="72" t="s">
        <v>152</v>
      </c>
      <c r="B164" s="73"/>
      <c r="C164" s="75"/>
      <c r="D164" s="75"/>
      <c r="E164" s="5"/>
      <c r="F164" s="695" t="s">
        <v>138</v>
      </c>
      <c r="G164" s="695"/>
      <c r="H164" s="1"/>
      <c r="I164" s="1"/>
      <c r="J164" s="1"/>
      <c r="K164" s="1"/>
      <c r="L164" s="1"/>
      <c r="M164" s="1"/>
      <c r="N164" s="1"/>
    </row>
    <row r="165" spans="1:14" x14ac:dyDescent="0.3">
      <c r="A165" s="2" t="s">
        <v>134</v>
      </c>
      <c r="B165" s="696" t="s">
        <v>135</v>
      </c>
      <c r="C165" s="697"/>
      <c r="D165" s="697"/>
      <c r="E165" s="76"/>
      <c r="F165" s="697" t="s">
        <v>136</v>
      </c>
      <c r="G165" s="697"/>
      <c r="H165" s="1"/>
      <c r="I165" s="1"/>
      <c r="J165" s="1"/>
      <c r="K165" s="1"/>
      <c r="L165" s="1"/>
      <c r="M165" s="1"/>
      <c r="N165" s="1"/>
    </row>
    <row r="166" spans="1:14" x14ac:dyDescent="0.3">
      <c r="A166" s="2"/>
      <c r="B166" s="2"/>
      <c r="C166" s="2"/>
      <c r="D166" s="2"/>
      <c r="E166" s="2"/>
      <c r="F166" s="2"/>
      <c r="G166" s="2"/>
      <c r="H166" s="1"/>
      <c r="I166" s="1"/>
      <c r="J166" s="1"/>
      <c r="K166" s="1"/>
      <c r="L166" s="1"/>
      <c r="M166" s="1"/>
      <c r="N166" s="1"/>
    </row>
    <row r="167" spans="1:14" x14ac:dyDescent="0.3">
      <c r="A167" s="72" t="s">
        <v>153</v>
      </c>
      <c r="B167" s="73"/>
      <c r="C167" s="75"/>
      <c r="D167" s="75"/>
      <c r="E167" s="5"/>
      <c r="F167" s="695" t="s">
        <v>140</v>
      </c>
      <c r="G167" s="695"/>
      <c r="H167" s="1"/>
      <c r="I167" s="1"/>
      <c r="J167" s="1"/>
      <c r="K167" s="1"/>
      <c r="L167" s="1"/>
      <c r="M167" s="1"/>
      <c r="N167" s="1"/>
    </row>
    <row r="168" spans="1:14" x14ac:dyDescent="0.3">
      <c r="A168" s="2" t="s">
        <v>141</v>
      </c>
      <c r="B168" s="696" t="s">
        <v>135</v>
      </c>
      <c r="C168" s="697"/>
      <c r="D168" s="697"/>
      <c r="E168" s="76"/>
      <c r="F168" s="697" t="s">
        <v>136</v>
      </c>
      <c r="G168" s="697"/>
      <c r="H168" s="1"/>
      <c r="I168" s="1"/>
      <c r="J168" s="1"/>
      <c r="K168" s="1"/>
      <c r="L168" s="1"/>
      <c r="M168" s="1"/>
      <c r="N168" s="1"/>
    </row>
  </sheetData>
  <mergeCells count="57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2:P113"/>
    <mergeCell ref="A61:G61"/>
    <mergeCell ref="A62:P62"/>
    <mergeCell ref="A92:G92"/>
    <mergeCell ref="A93:P93"/>
    <mergeCell ref="A95:G95"/>
    <mergeCell ref="A96:N97"/>
    <mergeCell ref="A101:G101"/>
    <mergeCell ref="A106:G106"/>
    <mergeCell ref="A107:G107"/>
    <mergeCell ref="A108:N108"/>
    <mergeCell ref="A111:G111"/>
    <mergeCell ref="A142:P142"/>
    <mergeCell ref="A118:G118"/>
    <mergeCell ref="A125:G125"/>
    <mergeCell ref="A126:G126"/>
    <mergeCell ref="A127:P127"/>
    <mergeCell ref="A130:G130"/>
    <mergeCell ref="A131:P131"/>
    <mergeCell ref="A134:G134"/>
    <mergeCell ref="A135:P135"/>
    <mergeCell ref="A138:G138"/>
    <mergeCell ref="A139:P139"/>
    <mergeCell ref="A141:G141"/>
    <mergeCell ref="A145:G145"/>
    <mergeCell ref="A146:P146"/>
    <mergeCell ref="A148:G148"/>
    <mergeCell ref="A149:P149"/>
    <mergeCell ref="A152:G152"/>
    <mergeCell ref="F167:G167"/>
    <mergeCell ref="B168:D168"/>
    <mergeCell ref="F168:G168"/>
    <mergeCell ref="A153:P153"/>
    <mergeCell ref="E161:G161"/>
    <mergeCell ref="B162:D162"/>
    <mergeCell ref="E162:G162"/>
    <mergeCell ref="F164:G164"/>
    <mergeCell ref="B165:D165"/>
    <mergeCell ref="F165:G165"/>
    <mergeCell ref="A159:G159"/>
    <mergeCell ref="A158:G158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topLeftCell="B1" zoomScale="80" zoomScaleNormal="80" workbookViewId="0">
      <selection activeCell="A168" sqref="A1:P16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231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232</v>
      </c>
      <c r="C24" s="703"/>
      <c r="D24" s="703"/>
      <c r="E24" s="703"/>
      <c r="F24" s="703"/>
      <c r="G24" s="703"/>
      <c r="H24" s="703"/>
      <c r="I24" s="703"/>
      <c r="J24" s="95" t="str">
        <f>H19</f>
        <v>17 февраля 2025 года</v>
      </c>
      <c r="K24" s="1"/>
      <c r="L24" s="1"/>
      <c r="M24" s="1"/>
      <c r="P24" s="17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76"/>
      <c r="M25" s="176"/>
      <c r="O25" s="17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76"/>
      <c r="M26" s="176"/>
      <c r="O26" s="176" t="s">
        <v>16</v>
      </c>
      <c r="P26" s="17" t="str">
        <f>H19</f>
        <v>17 февраля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72"/>
      <c r="I27" s="172"/>
      <c r="J27" s="172"/>
      <c r="L27" s="176"/>
      <c r="M27" s="176"/>
      <c r="O27" s="17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72"/>
      <c r="I28" s="172"/>
      <c r="J28" s="172"/>
      <c r="L28" s="176"/>
      <c r="M28" s="176"/>
      <c r="O28" s="17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76"/>
      <c r="M29" s="176"/>
      <c r="O29" s="17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76"/>
      <c r="M30" s="176"/>
      <c r="O30" s="17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76"/>
      <c r="M31" s="176"/>
      <c r="O31" s="17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76"/>
      <c r="M32" s="176"/>
      <c r="O32" s="17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45702</v>
      </c>
      <c r="I34" s="174" t="s">
        <v>150</v>
      </c>
      <c r="J34" s="174" t="s">
        <v>151</v>
      </c>
      <c r="K34" s="96">
        <f>H34</f>
        <v>45702</v>
      </c>
      <c r="L34" s="174" t="s">
        <v>150</v>
      </c>
      <c r="M34" s="174" t="s">
        <v>151</v>
      </c>
      <c r="N34" s="96">
        <f>H34</f>
        <v>45702</v>
      </c>
      <c r="O34" s="174" t="s">
        <v>150</v>
      </c>
      <c r="P34" s="174" t="s">
        <v>151</v>
      </c>
    </row>
    <row r="35" spans="1:16" x14ac:dyDescent="0.3">
      <c r="A35" s="173">
        <v>1</v>
      </c>
      <c r="B35" s="173">
        <f t="shared" ref="B35:G35" si="0">SUM(A35+1)</f>
        <v>2</v>
      </c>
      <c r="C35" s="173">
        <f t="shared" si="0"/>
        <v>3</v>
      </c>
      <c r="D35" s="173">
        <f t="shared" si="0"/>
        <v>4</v>
      </c>
      <c r="E35" s="173">
        <f t="shared" si="0"/>
        <v>5</v>
      </c>
      <c r="F35" s="173">
        <f t="shared" si="0"/>
        <v>6</v>
      </c>
      <c r="G35" s="173">
        <f t="shared" si="0"/>
        <v>7</v>
      </c>
      <c r="H35" s="173">
        <v>8</v>
      </c>
      <c r="I35" s="173">
        <v>9</v>
      </c>
      <c r="J35" s="173">
        <v>10</v>
      </c>
      <c r="K35" s="173">
        <v>11</v>
      </c>
      <c r="L35" s="173">
        <v>12</v>
      </c>
      <c r="M35" s="173">
        <v>13</v>
      </c>
      <c r="N35" s="173">
        <v>14</v>
      </c>
      <c r="O35" s="173">
        <v>15</v>
      </c>
      <c r="P35" s="173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0" si="1">H38+I38</f>
        <v>30000</v>
      </c>
      <c r="K38" s="32">
        <v>20000</v>
      </c>
      <c r="L38" s="32"/>
      <c r="M38" s="32">
        <f t="shared" ref="M38:M60" si="2">K38+L38</f>
        <v>20000</v>
      </c>
      <c r="N38" s="32">
        <v>20000</v>
      </c>
      <c r="O38" s="32"/>
      <c r="P38" s="32">
        <f t="shared" ref="P38:P60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ht="24" x14ac:dyDescent="0.3">
      <c r="A60" s="40" t="s">
        <v>229</v>
      </c>
      <c r="B60" s="28" t="s">
        <v>43</v>
      </c>
      <c r="C60" s="28" t="s">
        <v>44</v>
      </c>
      <c r="D60" s="29" t="s">
        <v>45</v>
      </c>
      <c r="E60" s="29" t="s">
        <v>227</v>
      </c>
      <c r="F60" s="29" t="s">
        <v>228</v>
      </c>
      <c r="G60" s="29" t="s">
        <v>48</v>
      </c>
      <c r="H60" s="32">
        <v>95.75</v>
      </c>
      <c r="I60" s="32"/>
      <c r="J60" s="32">
        <f t="shared" si="1"/>
        <v>95.75</v>
      </c>
      <c r="K60" s="32">
        <v>0</v>
      </c>
      <c r="L60" s="32"/>
      <c r="M60" s="32">
        <f t="shared" si="2"/>
        <v>0</v>
      </c>
      <c r="N60" s="32">
        <v>0</v>
      </c>
      <c r="O60" s="32"/>
      <c r="P60" s="32">
        <f t="shared" si="3"/>
        <v>0</v>
      </c>
    </row>
    <row r="61" spans="1:16" x14ac:dyDescent="0.3">
      <c r="A61" s="672" t="s">
        <v>98</v>
      </c>
      <c r="B61" s="672"/>
      <c r="C61" s="672"/>
      <c r="D61" s="672"/>
      <c r="E61" s="672"/>
      <c r="F61" s="672"/>
      <c r="G61" s="672"/>
      <c r="H61" s="83">
        <f>SUM(H37:H60)</f>
        <v>12073290.520000001</v>
      </c>
      <c r="I61" s="83">
        <f t="shared" ref="I61:P61" si="4">SUM(I37:I60)</f>
        <v>0</v>
      </c>
      <c r="J61" s="83">
        <f t="shared" si="4"/>
        <v>12073290.520000001</v>
      </c>
      <c r="K61" s="83">
        <f t="shared" si="4"/>
        <v>13841931.029999999</v>
      </c>
      <c r="L61" s="83">
        <f t="shared" si="4"/>
        <v>0</v>
      </c>
      <c r="M61" s="83">
        <f t="shared" si="4"/>
        <v>13841931.029999999</v>
      </c>
      <c r="N61" s="83">
        <f t="shared" si="4"/>
        <v>14169934.189999999</v>
      </c>
      <c r="O61" s="83">
        <f t="shared" si="4"/>
        <v>0</v>
      </c>
      <c r="P61" s="83">
        <f t="shared" si="4"/>
        <v>14169934.189999999</v>
      </c>
    </row>
    <row r="62" spans="1:16" x14ac:dyDescent="0.3">
      <c r="A62" s="661" t="s">
        <v>41</v>
      </c>
      <c r="B62" s="661"/>
      <c r="C62" s="661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1"/>
      <c r="O62" s="661"/>
      <c r="P62" s="661"/>
    </row>
    <row r="63" spans="1:16" x14ac:dyDescent="0.3">
      <c r="A63" s="173" t="s">
        <v>99</v>
      </c>
      <c r="B63" s="28" t="s">
        <v>43</v>
      </c>
      <c r="C63" s="28" t="s">
        <v>100</v>
      </c>
      <c r="D63" s="29" t="s">
        <v>101</v>
      </c>
      <c r="E63" s="30">
        <v>111</v>
      </c>
      <c r="F63" s="31">
        <v>211000</v>
      </c>
      <c r="G63" s="30">
        <v>1000</v>
      </c>
      <c r="H63" s="32">
        <v>4486117.59</v>
      </c>
      <c r="I63" s="32"/>
      <c r="J63" s="32">
        <f>H63+I63</f>
        <v>4486117.59</v>
      </c>
      <c r="K63" s="32">
        <v>4488786.72</v>
      </c>
      <c r="L63" s="32"/>
      <c r="M63" s="32">
        <f>K63+L63</f>
        <v>4488786.72</v>
      </c>
      <c r="N63" s="32">
        <v>4488786.72</v>
      </c>
      <c r="O63" s="32"/>
      <c r="P63" s="32">
        <f>N63+O63</f>
        <v>4488786.72</v>
      </c>
    </row>
    <row r="64" spans="1:16" ht="36" x14ac:dyDescent="0.3">
      <c r="A64" s="36" t="s">
        <v>210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266100</v>
      </c>
      <c r="G64" s="30">
        <v>1000</v>
      </c>
      <c r="H64" s="32">
        <v>2669.13</v>
      </c>
      <c r="I64" s="32"/>
      <c r="J64" s="32">
        <f>H64+I64</f>
        <v>2669.13</v>
      </c>
      <c r="K64" s="32"/>
      <c r="L64" s="32"/>
      <c r="M64" s="32"/>
      <c r="N64" s="32"/>
      <c r="O64" s="32"/>
      <c r="P64" s="32"/>
    </row>
    <row r="65" spans="1:16" ht="36" x14ac:dyDescent="0.3">
      <c r="A65" s="40" t="s">
        <v>49</v>
      </c>
      <c r="B65" s="28" t="s">
        <v>43</v>
      </c>
      <c r="C65" s="28" t="s">
        <v>100</v>
      </c>
      <c r="D65" s="29" t="s">
        <v>101</v>
      </c>
      <c r="E65" s="30">
        <v>112</v>
      </c>
      <c r="F65" s="31">
        <v>214000</v>
      </c>
      <c r="G65" s="30">
        <v>1000</v>
      </c>
      <c r="H65" s="32">
        <v>91882.989999999991</v>
      </c>
      <c r="I65" s="32"/>
      <c r="J65" s="32">
        <f t="shared" ref="J65:J91" si="5">H65+I65</f>
        <v>91882.989999999991</v>
      </c>
      <c r="K65" s="32">
        <v>20000</v>
      </c>
      <c r="L65" s="32"/>
      <c r="M65" s="32">
        <f t="shared" ref="M65:M91" si="6">K65+L65</f>
        <v>20000</v>
      </c>
      <c r="N65" s="32">
        <v>20000</v>
      </c>
      <c r="O65" s="32"/>
      <c r="P65" s="32">
        <f t="shared" ref="P65:P91" si="7">N65+O65</f>
        <v>20000</v>
      </c>
    </row>
    <row r="66" spans="1:16" x14ac:dyDescent="0.3">
      <c r="A66" s="173" t="s">
        <v>50</v>
      </c>
      <c r="B66" s="28" t="s">
        <v>43</v>
      </c>
      <c r="C66" s="28" t="s">
        <v>100</v>
      </c>
      <c r="D66" s="29" t="s">
        <v>101</v>
      </c>
      <c r="E66" s="30">
        <v>119</v>
      </c>
      <c r="F66" s="30">
        <v>213000</v>
      </c>
      <c r="G66" s="30">
        <v>1000</v>
      </c>
      <c r="H66" s="32">
        <v>1355613.59</v>
      </c>
      <c r="I66" s="32"/>
      <c r="J66" s="32">
        <f t="shared" si="5"/>
        <v>1355613.59</v>
      </c>
      <c r="K66" s="32">
        <v>1355613.59</v>
      </c>
      <c r="L66" s="32"/>
      <c r="M66" s="32">
        <f t="shared" si="6"/>
        <v>1355613.59</v>
      </c>
      <c r="N66" s="32">
        <v>1355613.59</v>
      </c>
      <c r="O66" s="32"/>
      <c r="P66" s="32">
        <f t="shared" si="7"/>
        <v>1355613.59</v>
      </c>
    </row>
    <row r="67" spans="1:16" x14ac:dyDescent="0.3">
      <c r="A67" s="173" t="s">
        <v>53</v>
      </c>
      <c r="B67" s="28" t="s">
        <v>43</v>
      </c>
      <c r="C67" s="28" t="s">
        <v>100</v>
      </c>
      <c r="D67" s="29" t="s">
        <v>101</v>
      </c>
      <c r="E67" s="30">
        <v>244</v>
      </c>
      <c r="F67" s="30">
        <v>221100</v>
      </c>
      <c r="G67" s="30">
        <v>1000</v>
      </c>
      <c r="H67" s="32">
        <v>300</v>
      </c>
      <c r="I67" s="32"/>
      <c r="J67" s="32">
        <f t="shared" si="5"/>
        <v>300</v>
      </c>
      <c r="K67" s="32">
        <v>0</v>
      </c>
      <c r="L67" s="32"/>
      <c r="M67" s="32">
        <f t="shared" si="6"/>
        <v>0</v>
      </c>
      <c r="N67" s="32">
        <v>0</v>
      </c>
      <c r="O67" s="32"/>
      <c r="P67" s="32">
        <f t="shared" si="7"/>
        <v>0</v>
      </c>
    </row>
    <row r="68" spans="1:16" x14ac:dyDescent="0.3">
      <c r="A68" s="81" t="s">
        <v>58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60</v>
      </c>
      <c r="G68" s="29" t="s">
        <v>48</v>
      </c>
      <c r="H68" s="32">
        <v>3576721.75</v>
      </c>
      <c r="I68" s="32"/>
      <c r="J68" s="32">
        <f t="shared" si="5"/>
        <v>3576721.75</v>
      </c>
      <c r="K68" s="32">
        <v>4226794.0999999996</v>
      </c>
      <c r="L68" s="32"/>
      <c r="M68" s="32">
        <f t="shared" si="6"/>
        <v>4226794.0999999996</v>
      </c>
      <c r="N68" s="32">
        <v>4420314.8899999997</v>
      </c>
      <c r="O68" s="32"/>
      <c r="P68" s="32">
        <f t="shared" si="7"/>
        <v>4420314.8899999997</v>
      </c>
    </row>
    <row r="69" spans="1:16" x14ac:dyDescent="0.3">
      <c r="A69" s="40" t="s">
        <v>61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62</v>
      </c>
      <c r="G69" s="29" t="s">
        <v>48</v>
      </c>
      <c r="H69" s="32">
        <v>1343722.52</v>
      </c>
      <c r="I69" s="32"/>
      <c r="J69" s="32">
        <f t="shared" si="5"/>
        <v>1343722.52</v>
      </c>
      <c r="K69" s="32">
        <v>1902380.6</v>
      </c>
      <c r="L69" s="32"/>
      <c r="M69" s="32">
        <f t="shared" si="6"/>
        <v>1902380.6</v>
      </c>
      <c r="N69" s="32">
        <v>1983351.63</v>
      </c>
      <c r="O69" s="32"/>
      <c r="P69" s="32">
        <f t="shared" si="7"/>
        <v>1983351.63</v>
      </c>
    </row>
    <row r="70" spans="1:16" x14ac:dyDescent="0.3">
      <c r="A70" s="40" t="s">
        <v>63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64</v>
      </c>
      <c r="G70" s="29" t="s">
        <v>48</v>
      </c>
      <c r="H70" s="32">
        <v>121057.60000000001</v>
      </c>
      <c r="I70" s="32"/>
      <c r="J70" s="32">
        <f t="shared" si="5"/>
        <v>121057.60000000001</v>
      </c>
      <c r="K70" s="32">
        <v>172092.96</v>
      </c>
      <c r="L70" s="32"/>
      <c r="M70" s="32">
        <f t="shared" si="6"/>
        <v>172092.96</v>
      </c>
      <c r="N70" s="32">
        <v>179678.2</v>
      </c>
      <c r="O70" s="32"/>
      <c r="P70" s="32">
        <f t="shared" si="7"/>
        <v>179678.2</v>
      </c>
    </row>
    <row r="71" spans="1:16" x14ac:dyDescent="0.3">
      <c r="A71" s="40" t="s">
        <v>65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66</v>
      </c>
      <c r="G71" s="29" t="s">
        <v>48</v>
      </c>
      <c r="H71" s="32">
        <v>182131.20000000001</v>
      </c>
      <c r="I71" s="32"/>
      <c r="J71" s="32">
        <f t="shared" si="5"/>
        <v>182131.20000000001</v>
      </c>
      <c r="K71" s="32">
        <v>295668.96000000002</v>
      </c>
      <c r="L71" s="32"/>
      <c r="M71" s="32">
        <f t="shared" si="6"/>
        <v>295668.96000000002</v>
      </c>
      <c r="N71" s="32">
        <v>308699.12</v>
      </c>
      <c r="O71" s="32"/>
      <c r="P71" s="32">
        <f t="shared" si="7"/>
        <v>308699.12</v>
      </c>
    </row>
    <row r="72" spans="1:16" x14ac:dyDescent="0.3">
      <c r="A72" s="81" t="s">
        <v>67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68</v>
      </c>
      <c r="G72" s="29" t="s">
        <v>48</v>
      </c>
      <c r="H72" s="32">
        <v>59536.4</v>
      </c>
      <c r="I72" s="32"/>
      <c r="J72" s="32">
        <f t="shared" si="5"/>
        <v>59536.4</v>
      </c>
      <c r="K72" s="32">
        <v>84527.22</v>
      </c>
      <c r="L72" s="32"/>
      <c r="M72" s="32">
        <f t="shared" si="6"/>
        <v>84527.22</v>
      </c>
      <c r="N72" s="32">
        <v>86184.55</v>
      </c>
      <c r="O72" s="32"/>
      <c r="P72" s="32">
        <f t="shared" si="7"/>
        <v>86184.55</v>
      </c>
    </row>
    <row r="73" spans="1:16" ht="24" x14ac:dyDescent="0.3">
      <c r="A73" s="40" t="s">
        <v>69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70</v>
      </c>
      <c r="G73" s="29" t="s">
        <v>48</v>
      </c>
      <c r="H73" s="32">
        <v>13200</v>
      </c>
      <c r="I73" s="32"/>
      <c r="J73" s="32">
        <f t="shared" si="5"/>
        <v>13200</v>
      </c>
      <c r="K73" s="32">
        <v>18000</v>
      </c>
      <c r="L73" s="32"/>
      <c r="M73" s="32">
        <f t="shared" si="6"/>
        <v>18000</v>
      </c>
      <c r="N73" s="32">
        <v>22500</v>
      </c>
      <c r="O73" s="32"/>
      <c r="P73" s="32">
        <f t="shared" si="7"/>
        <v>22500</v>
      </c>
    </row>
    <row r="74" spans="1:16" ht="24" x14ac:dyDescent="0.3">
      <c r="A74" s="81" t="s">
        <v>102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72</v>
      </c>
      <c r="G74" s="29" t="s">
        <v>48</v>
      </c>
      <c r="H74" s="32">
        <v>94200</v>
      </c>
      <c r="I74" s="32"/>
      <c r="J74" s="32">
        <f t="shared" si="5"/>
        <v>94200</v>
      </c>
      <c r="K74" s="32">
        <v>85500</v>
      </c>
      <c r="L74" s="32"/>
      <c r="M74" s="32">
        <f t="shared" si="6"/>
        <v>85500</v>
      </c>
      <c r="N74" s="32">
        <v>106875</v>
      </c>
      <c r="O74" s="32"/>
      <c r="P74" s="32">
        <f t="shared" si="7"/>
        <v>106875</v>
      </c>
    </row>
    <row r="75" spans="1:16" x14ac:dyDescent="0.3">
      <c r="A75" s="40" t="s">
        <v>73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74</v>
      </c>
      <c r="G75" s="29" t="s">
        <v>48</v>
      </c>
      <c r="H75" s="32">
        <v>120000</v>
      </c>
      <c r="I75" s="32"/>
      <c r="J75" s="32">
        <f t="shared" si="5"/>
        <v>120000</v>
      </c>
      <c r="K75" s="32">
        <v>100000</v>
      </c>
      <c r="L75" s="32"/>
      <c r="M75" s="32">
        <f t="shared" si="6"/>
        <v>100000</v>
      </c>
      <c r="N75" s="32">
        <v>100000</v>
      </c>
      <c r="O75" s="32"/>
      <c r="P75" s="32">
        <f t="shared" si="7"/>
        <v>100000</v>
      </c>
    </row>
    <row r="76" spans="1:16" x14ac:dyDescent="0.3">
      <c r="A76" s="40" t="s">
        <v>75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76</v>
      </c>
      <c r="G76" s="29" t="s">
        <v>48</v>
      </c>
      <c r="H76" s="32">
        <v>0</v>
      </c>
      <c r="I76" s="32"/>
      <c r="J76" s="32">
        <f t="shared" si="5"/>
        <v>0</v>
      </c>
      <c r="K76" s="34"/>
      <c r="L76" s="34"/>
      <c r="M76" s="32">
        <f t="shared" si="6"/>
        <v>0</v>
      </c>
      <c r="N76" s="34"/>
      <c r="O76" s="32"/>
      <c r="P76" s="32">
        <f t="shared" si="7"/>
        <v>0</v>
      </c>
    </row>
    <row r="77" spans="1:16" x14ac:dyDescent="0.3">
      <c r="A77" s="40" t="s">
        <v>77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78</v>
      </c>
      <c r="G77" s="29" t="s">
        <v>48</v>
      </c>
      <c r="H77" s="32">
        <v>63765.84</v>
      </c>
      <c r="I77" s="32"/>
      <c r="J77" s="32">
        <f t="shared" si="5"/>
        <v>63765.84</v>
      </c>
      <c r="K77" s="32">
        <v>99250</v>
      </c>
      <c r="L77" s="32"/>
      <c r="M77" s="32">
        <f t="shared" si="6"/>
        <v>99250</v>
      </c>
      <c r="N77" s="32">
        <v>124062.5</v>
      </c>
      <c r="O77" s="32"/>
      <c r="P77" s="32">
        <f t="shared" si="7"/>
        <v>124062.5</v>
      </c>
    </row>
    <row r="78" spans="1:16" x14ac:dyDescent="0.3">
      <c r="A78" s="173" t="s">
        <v>103</v>
      </c>
      <c r="B78" s="40" t="s">
        <v>43</v>
      </c>
      <c r="C78" s="40" t="s">
        <v>100</v>
      </c>
      <c r="D78" s="29" t="s">
        <v>101</v>
      </c>
      <c r="E78" s="173">
        <v>244</v>
      </c>
      <c r="F78" s="42">
        <v>226500</v>
      </c>
      <c r="G78" s="29" t="s">
        <v>48</v>
      </c>
      <c r="H78" s="32">
        <v>195300</v>
      </c>
      <c r="I78" s="32"/>
      <c r="J78" s="32">
        <f t="shared" si="5"/>
        <v>195300</v>
      </c>
      <c r="K78" s="32">
        <v>244125</v>
      </c>
      <c r="L78" s="32"/>
      <c r="M78" s="32">
        <f t="shared" si="6"/>
        <v>244125</v>
      </c>
      <c r="N78" s="32">
        <v>305156.25</v>
      </c>
      <c r="O78" s="32"/>
      <c r="P78" s="32">
        <f t="shared" si="7"/>
        <v>305156.25</v>
      </c>
    </row>
    <row r="79" spans="1:16" ht="24" x14ac:dyDescent="0.3">
      <c r="A79" s="40" t="s">
        <v>79</v>
      </c>
      <c r="B79" s="40" t="s">
        <v>43</v>
      </c>
      <c r="C79" s="40" t="s">
        <v>100</v>
      </c>
      <c r="D79" s="29" t="s">
        <v>101</v>
      </c>
      <c r="E79" s="173">
        <v>244</v>
      </c>
      <c r="F79" s="42">
        <v>226800</v>
      </c>
      <c r="G79" s="29" t="s">
        <v>48</v>
      </c>
      <c r="H79" s="32">
        <v>335000</v>
      </c>
      <c r="I79" s="32"/>
      <c r="J79" s="32">
        <f t="shared" si="5"/>
        <v>335000</v>
      </c>
      <c r="K79" s="32">
        <v>337000</v>
      </c>
      <c r="L79" s="32"/>
      <c r="M79" s="32">
        <f t="shared" si="6"/>
        <v>337000</v>
      </c>
      <c r="N79" s="32">
        <v>337000</v>
      </c>
      <c r="O79" s="32"/>
      <c r="P79" s="32">
        <f t="shared" si="7"/>
        <v>337000</v>
      </c>
    </row>
    <row r="80" spans="1:16" x14ac:dyDescent="0.3">
      <c r="A80" s="40" t="s">
        <v>81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82</v>
      </c>
      <c r="G80" s="29" t="s">
        <v>48</v>
      </c>
      <c r="H80" s="32">
        <v>99700</v>
      </c>
      <c r="I80" s="32"/>
      <c r="J80" s="32">
        <f t="shared" si="5"/>
        <v>99700</v>
      </c>
      <c r="K80" s="32">
        <v>100000</v>
      </c>
      <c r="L80" s="32"/>
      <c r="M80" s="32">
        <f t="shared" si="6"/>
        <v>100000</v>
      </c>
      <c r="N80" s="32">
        <v>100000</v>
      </c>
      <c r="O80" s="32"/>
      <c r="P80" s="32">
        <f t="shared" si="7"/>
        <v>100000</v>
      </c>
    </row>
    <row r="81" spans="1:16" x14ac:dyDescent="0.3">
      <c r="A81" s="40" t="s">
        <v>104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105</v>
      </c>
      <c r="G81" s="29" t="s">
        <v>48</v>
      </c>
      <c r="H81" s="32">
        <v>14000</v>
      </c>
      <c r="I81" s="32"/>
      <c r="J81" s="32">
        <f t="shared" si="5"/>
        <v>14000</v>
      </c>
      <c r="K81" s="32">
        <v>14000</v>
      </c>
      <c r="L81" s="32"/>
      <c r="M81" s="32">
        <f t="shared" si="6"/>
        <v>14000</v>
      </c>
      <c r="N81" s="32">
        <v>16000</v>
      </c>
      <c r="O81" s="32"/>
      <c r="P81" s="32">
        <f t="shared" si="7"/>
        <v>16000</v>
      </c>
    </row>
    <row r="82" spans="1:16" ht="24" x14ac:dyDescent="0.3">
      <c r="A82" s="40" t="s">
        <v>83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84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82" t="s">
        <v>85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86</v>
      </c>
      <c r="G83" s="29" t="s">
        <v>48</v>
      </c>
      <c r="H83" s="32">
        <v>30000</v>
      </c>
      <c r="I83" s="32"/>
      <c r="J83" s="32">
        <f t="shared" si="5"/>
        <v>30000</v>
      </c>
      <c r="K83" s="32">
        <v>30000</v>
      </c>
      <c r="L83" s="32"/>
      <c r="M83" s="32">
        <f t="shared" si="6"/>
        <v>30000</v>
      </c>
      <c r="N83" s="32">
        <v>30000</v>
      </c>
      <c r="O83" s="32"/>
      <c r="P83" s="32">
        <f t="shared" si="7"/>
        <v>30000</v>
      </c>
    </row>
    <row r="84" spans="1:16" x14ac:dyDescent="0.3">
      <c r="A84" s="82" t="s">
        <v>220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219</v>
      </c>
      <c r="G84" s="29" t="s">
        <v>48</v>
      </c>
      <c r="H84" s="32">
        <v>150000</v>
      </c>
      <c r="I84" s="32"/>
      <c r="J84" s="32">
        <f t="shared" si="5"/>
        <v>150000</v>
      </c>
      <c r="K84" s="32">
        <v>0</v>
      </c>
      <c r="L84" s="32"/>
      <c r="M84" s="32">
        <f t="shared" si="6"/>
        <v>0</v>
      </c>
      <c r="N84" s="32">
        <v>0</v>
      </c>
      <c r="O84" s="32"/>
      <c r="P84" s="32">
        <f t="shared" si="7"/>
        <v>0</v>
      </c>
    </row>
    <row r="85" spans="1:16" x14ac:dyDescent="0.3">
      <c r="A85" s="40" t="s">
        <v>89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90</v>
      </c>
      <c r="G85" s="29" t="s">
        <v>48</v>
      </c>
      <c r="H85" s="32">
        <v>40000</v>
      </c>
      <c r="I85" s="32"/>
      <c r="J85" s="32">
        <f t="shared" si="5"/>
        <v>40000</v>
      </c>
      <c r="K85" s="32">
        <v>40000</v>
      </c>
      <c r="L85" s="32"/>
      <c r="M85" s="32">
        <f t="shared" si="6"/>
        <v>40000</v>
      </c>
      <c r="N85" s="32">
        <v>40000</v>
      </c>
      <c r="O85" s="32"/>
      <c r="P85" s="32">
        <f t="shared" si="7"/>
        <v>40000</v>
      </c>
    </row>
    <row r="86" spans="1:16" x14ac:dyDescent="0.3">
      <c r="A86" s="40" t="s">
        <v>106</v>
      </c>
      <c r="B86" s="44" t="s">
        <v>43</v>
      </c>
      <c r="C86" s="44" t="s">
        <v>100</v>
      </c>
      <c r="D86" s="29" t="s">
        <v>101</v>
      </c>
      <c r="E86" s="43" t="s">
        <v>54</v>
      </c>
      <c r="F86" s="43" t="s">
        <v>107</v>
      </c>
      <c r="G86" s="29" t="s">
        <v>48</v>
      </c>
      <c r="H86" s="32">
        <v>22500</v>
      </c>
      <c r="I86" s="32"/>
      <c r="J86" s="32">
        <f t="shared" si="5"/>
        <v>22500</v>
      </c>
      <c r="K86" s="32">
        <v>22500</v>
      </c>
      <c r="L86" s="32"/>
      <c r="M86" s="32">
        <f t="shared" si="6"/>
        <v>22500</v>
      </c>
      <c r="N86" s="32">
        <v>22500</v>
      </c>
      <c r="O86" s="32"/>
      <c r="P86" s="32">
        <f t="shared" si="7"/>
        <v>22500</v>
      </c>
    </row>
    <row r="87" spans="1:16" x14ac:dyDescent="0.3">
      <c r="A87" s="40" t="s">
        <v>91</v>
      </c>
      <c r="B87" s="28" t="s">
        <v>43</v>
      </c>
      <c r="C87" s="28" t="s">
        <v>100</v>
      </c>
      <c r="D87" s="29" t="s">
        <v>101</v>
      </c>
      <c r="E87" s="45" t="s">
        <v>54</v>
      </c>
      <c r="F87" s="45" t="s">
        <v>92</v>
      </c>
      <c r="G87" s="45" t="s">
        <v>48</v>
      </c>
      <c r="H87" s="32">
        <v>80000</v>
      </c>
      <c r="I87" s="32"/>
      <c r="J87" s="32">
        <f t="shared" si="5"/>
        <v>80000</v>
      </c>
      <c r="K87" s="32">
        <v>80000</v>
      </c>
      <c r="L87" s="32"/>
      <c r="M87" s="32">
        <f t="shared" si="6"/>
        <v>80000</v>
      </c>
      <c r="N87" s="32">
        <v>80000</v>
      </c>
      <c r="O87" s="32"/>
      <c r="P87" s="32">
        <f t="shared" si="7"/>
        <v>80000</v>
      </c>
    </row>
    <row r="88" spans="1:16" x14ac:dyDescent="0.3">
      <c r="A88" s="40" t="s">
        <v>93</v>
      </c>
      <c r="B88" s="28" t="s">
        <v>43</v>
      </c>
      <c r="C88" s="28" t="s">
        <v>100</v>
      </c>
      <c r="D88" s="29" t="s">
        <v>101</v>
      </c>
      <c r="E88" s="29" t="s">
        <v>94</v>
      </c>
      <c r="F88" s="46" t="s">
        <v>95</v>
      </c>
      <c r="G88" s="46" t="s">
        <v>48</v>
      </c>
      <c r="H88" s="32">
        <v>60238</v>
      </c>
      <c r="I88" s="32"/>
      <c r="J88" s="32">
        <f t="shared" si="5"/>
        <v>60238</v>
      </c>
      <c r="K88" s="32">
        <v>60238</v>
      </c>
      <c r="L88" s="32"/>
      <c r="M88" s="32">
        <f t="shared" si="6"/>
        <v>60238</v>
      </c>
      <c r="N88" s="32">
        <v>60238</v>
      </c>
      <c r="O88" s="32"/>
      <c r="P88" s="32">
        <f t="shared" si="7"/>
        <v>60238</v>
      </c>
    </row>
    <row r="89" spans="1:16" x14ac:dyDescent="0.3">
      <c r="A89" s="40" t="s">
        <v>108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97</v>
      </c>
      <c r="G89" s="46" t="s">
        <v>48</v>
      </c>
      <c r="H89" s="32">
        <v>25281</v>
      </c>
      <c r="I89" s="32"/>
      <c r="J89" s="32">
        <f t="shared" si="5"/>
        <v>25281</v>
      </c>
      <c r="K89" s="32">
        <v>25281</v>
      </c>
      <c r="L89" s="32"/>
      <c r="M89" s="32">
        <f t="shared" si="6"/>
        <v>25281</v>
      </c>
      <c r="N89" s="32">
        <v>25281</v>
      </c>
      <c r="O89" s="32"/>
      <c r="P89" s="32">
        <f t="shared" si="7"/>
        <v>25281</v>
      </c>
    </row>
    <row r="90" spans="1:16" x14ac:dyDescent="0.3">
      <c r="A90" s="40" t="s">
        <v>109</v>
      </c>
      <c r="B90" s="28" t="s">
        <v>43</v>
      </c>
      <c r="C90" s="28" t="s">
        <v>100</v>
      </c>
      <c r="D90" s="29" t="s">
        <v>101</v>
      </c>
      <c r="E90" s="29" t="s">
        <v>110</v>
      </c>
      <c r="F90" s="46" t="s">
        <v>111</v>
      </c>
      <c r="G90" s="46" t="s">
        <v>48</v>
      </c>
      <c r="H90" s="32">
        <v>37790</v>
      </c>
      <c r="I90" s="32"/>
      <c r="J90" s="32">
        <f t="shared" si="5"/>
        <v>37790</v>
      </c>
      <c r="K90" s="32">
        <v>37790</v>
      </c>
      <c r="L90" s="32"/>
      <c r="M90" s="32">
        <f t="shared" si="6"/>
        <v>37790</v>
      </c>
      <c r="N90" s="32">
        <v>37790</v>
      </c>
      <c r="O90" s="32"/>
      <c r="P90" s="32">
        <f t="shared" si="7"/>
        <v>37790</v>
      </c>
    </row>
    <row r="91" spans="1:16" ht="24" x14ac:dyDescent="0.3">
      <c r="A91" s="40" t="s">
        <v>229</v>
      </c>
      <c r="B91" s="28" t="s">
        <v>43</v>
      </c>
      <c r="C91" s="28" t="s">
        <v>100</v>
      </c>
      <c r="D91" s="29" t="s">
        <v>101</v>
      </c>
      <c r="E91" s="29" t="s">
        <v>227</v>
      </c>
      <c r="F91" s="46" t="s">
        <v>228</v>
      </c>
      <c r="G91" s="46" t="s">
        <v>48</v>
      </c>
      <c r="H91" s="32">
        <v>177.02</v>
      </c>
      <c r="I91" s="32"/>
      <c r="J91" s="32">
        <f t="shared" si="5"/>
        <v>177.02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672" t="s">
        <v>98</v>
      </c>
      <c r="B92" s="672"/>
      <c r="C92" s="672"/>
      <c r="D92" s="672"/>
      <c r="E92" s="672"/>
      <c r="F92" s="672"/>
      <c r="G92" s="672"/>
      <c r="H92" s="98">
        <f>SUM(H63:H91)</f>
        <v>12640904.629999999</v>
      </c>
      <c r="I92" s="98">
        <f t="shared" ref="I92:P92" si="8">SUM(I63:I91)</f>
        <v>0</v>
      </c>
      <c r="J92" s="98">
        <f t="shared" si="8"/>
        <v>12640904.629999999</v>
      </c>
      <c r="K92" s="98">
        <f t="shared" si="8"/>
        <v>13879548.150000002</v>
      </c>
      <c r="L92" s="98">
        <f t="shared" si="8"/>
        <v>0</v>
      </c>
      <c r="M92" s="98">
        <f t="shared" si="8"/>
        <v>13879548.150000002</v>
      </c>
      <c r="N92" s="98">
        <f t="shared" si="8"/>
        <v>14290031.449999997</v>
      </c>
      <c r="O92" s="98">
        <f t="shared" si="8"/>
        <v>0</v>
      </c>
      <c r="P92" s="98">
        <f t="shared" si="8"/>
        <v>14290031.449999997</v>
      </c>
    </row>
    <row r="93" spans="1:16" ht="15" customHeight="1" x14ac:dyDescent="0.3">
      <c r="A93" s="704" t="s">
        <v>112</v>
      </c>
      <c r="B93" s="704"/>
      <c r="C93" s="704"/>
      <c r="D93" s="704"/>
      <c r="E93" s="704"/>
      <c r="F93" s="704"/>
      <c r="G93" s="704"/>
      <c r="H93" s="704"/>
      <c r="I93" s="704"/>
      <c r="J93" s="704"/>
      <c r="K93" s="704"/>
      <c r="L93" s="704"/>
      <c r="M93" s="704"/>
      <c r="N93" s="704"/>
      <c r="O93" s="704"/>
      <c r="P93" s="704"/>
    </row>
    <row r="94" spans="1:16" x14ac:dyDescent="0.3">
      <c r="A94" s="40" t="s">
        <v>87</v>
      </c>
      <c r="B94" s="40" t="s">
        <v>43</v>
      </c>
      <c r="C94" s="40" t="s">
        <v>44</v>
      </c>
      <c r="D94" s="45" t="s">
        <v>45</v>
      </c>
      <c r="E94" s="45" t="s">
        <v>54</v>
      </c>
      <c r="F94" s="45" t="s">
        <v>88</v>
      </c>
      <c r="G94" s="99" t="s">
        <v>113</v>
      </c>
      <c r="H94" s="32">
        <v>5000000</v>
      </c>
      <c r="I94" s="32"/>
      <c r="J94" s="32">
        <f>H94+I94</f>
        <v>5000000</v>
      </c>
      <c r="K94" s="32">
        <v>5800000</v>
      </c>
      <c r="L94" s="32"/>
      <c r="M94" s="32">
        <f>K94+L94</f>
        <v>5800000</v>
      </c>
      <c r="N94" s="32">
        <v>5800000</v>
      </c>
      <c r="O94" s="97"/>
      <c r="P94" s="32">
        <f>N94+O94</f>
        <v>5800000</v>
      </c>
    </row>
    <row r="95" spans="1:16" x14ac:dyDescent="0.3">
      <c r="A95" s="672" t="s">
        <v>114</v>
      </c>
      <c r="B95" s="672"/>
      <c r="C95" s="672"/>
      <c r="D95" s="672"/>
      <c r="E95" s="672"/>
      <c r="F95" s="672"/>
      <c r="G95" s="672"/>
      <c r="H95" s="100">
        <f>SUM(H94)</f>
        <v>5000000</v>
      </c>
      <c r="I95" s="100">
        <f t="shared" ref="I95:P95" si="9">SUM(I94)</f>
        <v>0</v>
      </c>
      <c r="J95" s="100">
        <f t="shared" si="9"/>
        <v>5000000</v>
      </c>
      <c r="K95" s="100">
        <f t="shared" si="9"/>
        <v>5800000</v>
      </c>
      <c r="L95" s="100">
        <f t="shared" si="9"/>
        <v>0</v>
      </c>
      <c r="M95" s="100">
        <f t="shared" si="9"/>
        <v>5800000</v>
      </c>
      <c r="N95" s="100">
        <f t="shared" si="9"/>
        <v>5800000</v>
      </c>
      <c r="O95" s="100">
        <f t="shared" si="9"/>
        <v>0</v>
      </c>
      <c r="P95" s="100">
        <f t="shared" si="9"/>
        <v>5800000</v>
      </c>
    </row>
    <row r="96" spans="1:16" hidden="1" x14ac:dyDescent="0.3">
      <c r="A96" s="702" t="s">
        <v>115</v>
      </c>
      <c r="B96" s="702"/>
      <c r="C96" s="702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97"/>
      <c r="P96" s="97"/>
    </row>
    <row r="97" spans="1:16" ht="25.2" hidden="1" customHeight="1" thickBot="1" x14ac:dyDescent="0.35">
      <c r="A97" s="702"/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44</v>
      </c>
      <c r="D98" s="58" t="s">
        <v>116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44</v>
      </c>
      <c r="D99" s="58" t="s">
        <v>116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44</v>
      </c>
      <c r="D100" s="58" t="s">
        <v>116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702" t="s">
        <v>120</v>
      </c>
      <c r="B101" s="702"/>
      <c r="C101" s="702"/>
      <c r="D101" s="702"/>
      <c r="E101" s="702"/>
      <c r="F101" s="702"/>
      <c r="G101" s="702"/>
      <c r="H101" s="59">
        <f>SUM(H98:H100)</f>
        <v>0</v>
      </c>
      <c r="I101" s="59"/>
      <c r="J101" s="59"/>
      <c r="K101" s="59">
        <f t="shared" ref="K101:N101" si="10">SUM(K98:K100)</f>
        <v>0</v>
      </c>
      <c r="L101" s="59"/>
      <c r="M101" s="59"/>
      <c r="N101" s="59">
        <f t="shared" si="10"/>
        <v>0</v>
      </c>
      <c r="O101" s="97"/>
      <c r="P101" s="97"/>
    </row>
    <row r="102" spans="1:16" hidden="1" x14ac:dyDescent="0.3">
      <c r="A102" s="82" t="s">
        <v>42</v>
      </c>
      <c r="B102" s="58" t="s">
        <v>43</v>
      </c>
      <c r="C102" s="58" t="s">
        <v>100</v>
      </c>
      <c r="D102" s="58" t="s">
        <v>121</v>
      </c>
      <c r="E102" s="58" t="s">
        <v>46</v>
      </c>
      <c r="F102" s="58" t="s">
        <v>47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82" t="s">
        <v>50</v>
      </c>
      <c r="B103" s="58" t="s">
        <v>43</v>
      </c>
      <c r="C103" s="58" t="s">
        <v>100</v>
      </c>
      <c r="D103" s="58" t="s">
        <v>121</v>
      </c>
      <c r="E103" s="58" t="s">
        <v>51</v>
      </c>
      <c r="F103" s="58" t="s">
        <v>52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118</v>
      </c>
      <c r="B104" s="58" t="s">
        <v>43</v>
      </c>
      <c r="C104" s="58" t="s">
        <v>100</v>
      </c>
      <c r="D104" s="58" t="s">
        <v>121</v>
      </c>
      <c r="E104" s="58" t="s">
        <v>54</v>
      </c>
      <c r="F104" s="58" t="s">
        <v>119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40" t="s">
        <v>122</v>
      </c>
      <c r="B105" s="58" t="s">
        <v>43</v>
      </c>
      <c r="C105" s="58" t="s">
        <v>123</v>
      </c>
      <c r="D105" s="58" t="s">
        <v>121</v>
      </c>
      <c r="E105" s="58" t="s">
        <v>54</v>
      </c>
      <c r="F105" s="58" t="s">
        <v>124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705" t="s">
        <v>125</v>
      </c>
      <c r="B106" s="705"/>
      <c r="C106" s="705"/>
      <c r="D106" s="705"/>
      <c r="E106" s="705"/>
      <c r="F106" s="705"/>
      <c r="G106" s="705"/>
      <c r="H106" s="83">
        <f>SUM(H102:H105)</f>
        <v>0</v>
      </c>
      <c r="I106" s="83"/>
      <c r="J106" s="83"/>
      <c r="K106" s="83">
        <f t="shared" ref="K106:N106" si="11">SUM(K102:K105)</f>
        <v>0</v>
      </c>
      <c r="L106" s="83"/>
      <c r="M106" s="83"/>
      <c r="N106" s="83">
        <f t="shared" si="11"/>
        <v>0</v>
      </c>
      <c r="O106" s="97"/>
      <c r="P106" s="97"/>
    </row>
    <row r="107" spans="1:16" hidden="1" x14ac:dyDescent="0.3">
      <c r="A107" s="706" t="s">
        <v>126</v>
      </c>
      <c r="B107" s="706"/>
      <c r="C107" s="706"/>
      <c r="D107" s="706"/>
      <c r="E107" s="706"/>
      <c r="F107" s="706"/>
      <c r="G107" s="706"/>
      <c r="H107" s="101">
        <f>H101+H106</f>
        <v>0</v>
      </c>
      <c r="I107" s="101"/>
      <c r="J107" s="101"/>
      <c r="K107" s="101">
        <f t="shared" ref="K107:N107" si="12">K101+K106</f>
        <v>0</v>
      </c>
      <c r="L107" s="101"/>
      <c r="M107" s="101"/>
      <c r="N107" s="101">
        <f t="shared" si="12"/>
        <v>0</v>
      </c>
      <c r="O107" s="97"/>
      <c r="P107" s="97"/>
    </row>
    <row r="108" spans="1:16" hidden="1" x14ac:dyDescent="0.3">
      <c r="A108" s="700" t="s">
        <v>127</v>
      </c>
      <c r="B108" s="700"/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0"/>
      <c r="O108" s="97"/>
      <c r="P108" s="97"/>
    </row>
    <row r="109" spans="1:16" hidden="1" x14ac:dyDescent="0.3">
      <c r="A109" s="82" t="s">
        <v>42</v>
      </c>
      <c r="B109" s="58" t="s">
        <v>43</v>
      </c>
      <c r="C109" s="58" t="s">
        <v>100</v>
      </c>
      <c r="D109" s="58" t="s">
        <v>128</v>
      </c>
      <c r="E109" s="58" t="s">
        <v>46</v>
      </c>
      <c r="F109" s="58" t="s">
        <v>47</v>
      </c>
      <c r="G109" s="102" t="s">
        <v>129</v>
      </c>
      <c r="H109" s="32"/>
      <c r="I109" s="32"/>
      <c r="J109" s="32"/>
      <c r="K109" s="34"/>
      <c r="L109" s="34"/>
      <c r="M109" s="34"/>
      <c r="N109" s="34"/>
      <c r="O109" s="97"/>
      <c r="P109" s="97"/>
    </row>
    <row r="110" spans="1:16" hidden="1" x14ac:dyDescent="0.3">
      <c r="A110" s="82" t="s">
        <v>50</v>
      </c>
      <c r="B110" s="58" t="s">
        <v>43</v>
      </c>
      <c r="C110" s="58" t="s">
        <v>100</v>
      </c>
      <c r="D110" s="58" t="s">
        <v>128</v>
      </c>
      <c r="E110" s="58" t="s">
        <v>51</v>
      </c>
      <c r="F110" s="58">
        <v>213000</v>
      </c>
      <c r="G110" s="102" t="s">
        <v>129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16" t="s">
        <v>130</v>
      </c>
      <c r="B111" s="716"/>
      <c r="C111" s="716"/>
      <c r="D111" s="716"/>
      <c r="E111" s="716"/>
      <c r="F111" s="716"/>
      <c r="G111" s="716"/>
      <c r="H111" s="121">
        <f>SUM(H109:H110)</f>
        <v>0</v>
      </c>
      <c r="I111" s="121"/>
      <c r="J111" s="121"/>
      <c r="K111" s="121">
        <f t="shared" ref="K111:N111" si="13">SUM(K109:K110)</f>
        <v>0</v>
      </c>
      <c r="L111" s="121"/>
      <c r="M111" s="121"/>
      <c r="N111" s="121">
        <f t="shared" si="13"/>
        <v>0</v>
      </c>
      <c r="O111" s="122"/>
      <c r="P111" s="122"/>
    </row>
    <row r="112" spans="1:16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</row>
    <row r="113" spans="1:16" x14ac:dyDescent="0.3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82" t="s">
        <v>42</v>
      </c>
      <c r="B114" s="28" t="s">
        <v>43</v>
      </c>
      <c r="C114" s="28" t="s">
        <v>44</v>
      </c>
      <c r="D114" s="58" t="s">
        <v>116</v>
      </c>
      <c r="E114" s="29" t="s">
        <v>46</v>
      </c>
      <c r="F114" s="46" t="s">
        <v>47</v>
      </c>
      <c r="G114" s="46" t="s">
        <v>180</v>
      </c>
      <c r="H114" s="32">
        <v>22538902.260000002</v>
      </c>
      <c r="I114" s="32"/>
      <c r="J114" s="32">
        <f t="shared" ref="J114:J117" si="14">H114+I114</f>
        <v>22538902.260000002</v>
      </c>
      <c r="K114" s="32">
        <v>0</v>
      </c>
      <c r="L114" s="32"/>
      <c r="M114" s="32">
        <f t="shared" ref="M114:M117" si="15">K114+L114</f>
        <v>0</v>
      </c>
      <c r="N114" s="32">
        <v>0</v>
      </c>
      <c r="O114" s="32"/>
      <c r="P114" s="32">
        <f t="shared" ref="P114:P124" si="16">N114+O114</f>
        <v>0</v>
      </c>
    </row>
    <row r="115" spans="1:16" ht="36" x14ac:dyDescent="0.3">
      <c r="A115" s="36" t="s">
        <v>210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209</v>
      </c>
      <c r="G115" s="46" t="s">
        <v>180</v>
      </c>
      <c r="H115" s="32">
        <v>3271.5</v>
      </c>
      <c r="I115" s="32"/>
      <c r="J115" s="32">
        <f t="shared" si="14"/>
        <v>3271.5</v>
      </c>
      <c r="K115" s="32"/>
      <c r="L115" s="32"/>
      <c r="M115" s="32"/>
      <c r="N115" s="32"/>
      <c r="O115" s="32"/>
      <c r="P115" s="32"/>
    </row>
    <row r="116" spans="1:16" x14ac:dyDescent="0.3">
      <c r="A116" s="82" t="s">
        <v>50</v>
      </c>
      <c r="B116" s="28" t="s">
        <v>43</v>
      </c>
      <c r="C116" s="28" t="s">
        <v>44</v>
      </c>
      <c r="D116" s="58" t="s">
        <v>116</v>
      </c>
      <c r="E116" s="29" t="s">
        <v>51</v>
      </c>
      <c r="F116" s="46" t="s">
        <v>52</v>
      </c>
      <c r="G116" s="46" t="s">
        <v>180</v>
      </c>
      <c r="H116" s="32">
        <v>5105802.3600000003</v>
      </c>
      <c r="I116" s="32"/>
      <c r="J116" s="32">
        <f t="shared" si="14"/>
        <v>5105802.3600000003</v>
      </c>
      <c r="K116" s="32">
        <v>0</v>
      </c>
      <c r="L116" s="32"/>
      <c r="M116" s="32">
        <f t="shared" si="15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82" t="s">
        <v>118</v>
      </c>
      <c r="B117" s="28" t="s">
        <v>43</v>
      </c>
      <c r="C117" s="28" t="s">
        <v>44</v>
      </c>
      <c r="D117" s="58" t="s">
        <v>116</v>
      </c>
      <c r="E117" s="29" t="s">
        <v>54</v>
      </c>
      <c r="F117" s="46" t="s">
        <v>119</v>
      </c>
      <c r="G117" s="46" t="s">
        <v>180</v>
      </c>
      <c r="H117" s="32">
        <v>47000</v>
      </c>
      <c r="I117" s="32"/>
      <c r="J117" s="32">
        <f t="shared" si="14"/>
        <v>47000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715" t="s">
        <v>178</v>
      </c>
      <c r="B118" s="715"/>
      <c r="C118" s="715"/>
      <c r="D118" s="715"/>
      <c r="E118" s="715"/>
      <c r="F118" s="715"/>
      <c r="G118" s="715"/>
      <c r="H118" s="101">
        <f>SUM(H114:H117)</f>
        <v>27694976.120000001</v>
      </c>
      <c r="I118" s="101">
        <f t="shared" ref="I118:P118" si="17">SUM(I114:I117)</f>
        <v>0</v>
      </c>
      <c r="J118" s="101">
        <f t="shared" si="17"/>
        <v>27694976.120000001</v>
      </c>
      <c r="K118" s="101">
        <f t="shared" si="17"/>
        <v>0</v>
      </c>
      <c r="L118" s="101">
        <f t="shared" si="17"/>
        <v>0</v>
      </c>
      <c r="M118" s="101">
        <f t="shared" si="17"/>
        <v>0</v>
      </c>
      <c r="N118" s="101">
        <f t="shared" si="17"/>
        <v>0</v>
      </c>
      <c r="O118" s="101">
        <f t="shared" si="17"/>
        <v>0</v>
      </c>
      <c r="P118" s="101">
        <f t="shared" si="17"/>
        <v>0</v>
      </c>
    </row>
    <row r="119" spans="1:16" x14ac:dyDescent="0.3">
      <c r="A119" s="82" t="s">
        <v>42</v>
      </c>
      <c r="B119" s="28" t="s">
        <v>43</v>
      </c>
      <c r="C119" s="28" t="s">
        <v>100</v>
      </c>
      <c r="D119" s="58" t="s">
        <v>121</v>
      </c>
      <c r="E119" s="29" t="s">
        <v>46</v>
      </c>
      <c r="F119" s="46" t="s">
        <v>47</v>
      </c>
      <c r="G119" s="46" t="s">
        <v>180</v>
      </c>
      <c r="H119" s="32">
        <v>39632059.5</v>
      </c>
      <c r="I119" s="32"/>
      <c r="J119" s="32">
        <f t="shared" ref="J119:J124" si="18">H119+I119</f>
        <v>39632059.5</v>
      </c>
      <c r="K119" s="32">
        <v>0</v>
      </c>
      <c r="L119" s="32"/>
      <c r="M119" s="32">
        <f t="shared" ref="M119:M124" si="19">K119+L119</f>
        <v>0</v>
      </c>
      <c r="N119" s="32">
        <v>0</v>
      </c>
      <c r="O119" s="32"/>
      <c r="P119" s="32">
        <f t="shared" si="16"/>
        <v>0</v>
      </c>
    </row>
    <row r="120" spans="1:16" ht="36" x14ac:dyDescent="0.3">
      <c r="A120" s="36" t="s">
        <v>210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209</v>
      </c>
      <c r="G120" s="46" t="s">
        <v>180</v>
      </c>
      <c r="H120" s="32">
        <v>30930.9</v>
      </c>
      <c r="I120" s="32"/>
      <c r="J120" s="32">
        <f t="shared" si="18"/>
        <v>30930.9</v>
      </c>
      <c r="K120" s="32"/>
      <c r="L120" s="32"/>
      <c r="M120" s="32"/>
      <c r="N120" s="32"/>
      <c r="O120" s="32"/>
      <c r="P120" s="32"/>
    </row>
    <row r="121" spans="1:16" x14ac:dyDescent="0.3">
      <c r="A121" s="82" t="s">
        <v>50</v>
      </c>
      <c r="B121" s="28" t="s">
        <v>43</v>
      </c>
      <c r="C121" s="28" t="s">
        <v>100</v>
      </c>
      <c r="D121" s="58" t="s">
        <v>121</v>
      </c>
      <c r="E121" s="29" t="s">
        <v>51</v>
      </c>
      <c r="F121" s="46" t="s">
        <v>52</v>
      </c>
      <c r="G121" s="46" t="s">
        <v>180</v>
      </c>
      <c r="H121" s="32">
        <v>8983667.3300000001</v>
      </c>
      <c r="I121" s="32"/>
      <c r="J121" s="32">
        <f t="shared" si="18"/>
        <v>8983667.3300000001</v>
      </c>
      <c r="K121" s="32">
        <v>0</v>
      </c>
      <c r="L121" s="32"/>
      <c r="M121" s="32">
        <f t="shared" si="19"/>
        <v>0</v>
      </c>
      <c r="N121" s="32">
        <v>0</v>
      </c>
      <c r="O121" s="32"/>
      <c r="P121" s="32">
        <f t="shared" si="16"/>
        <v>0</v>
      </c>
    </row>
    <row r="122" spans="1:16" x14ac:dyDescent="0.3">
      <c r="A122" s="82" t="s">
        <v>118</v>
      </c>
      <c r="B122" s="28" t="s">
        <v>43</v>
      </c>
      <c r="C122" s="28" t="s">
        <v>100</v>
      </c>
      <c r="D122" s="58" t="s">
        <v>121</v>
      </c>
      <c r="E122" s="29" t="s">
        <v>54</v>
      </c>
      <c r="F122" s="46" t="s">
        <v>119</v>
      </c>
      <c r="G122" s="46" t="s">
        <v>180</v>
      </c>
      <c r="H122" s="32">
        <v>54991.59</v>
      </c>
      <c r="I122" s="32"/>
      <c r="J122" s="32">
        <f t="shared" si="18"/>
        <v>54991.59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ht="24" x14ac:dyDescent="0.3">
      <c r="A123" s="82" t="s">
        <v>214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213</v>
      </c>
      <c r="G123" s="46" t="s">
        <v>180</v>
      </c>
      <c r="H123" s="32">
        <v>12746</v>
      </c>
      <c r="I123" s="32"/>
      <c r="J123" s="32">
        <f t="shared" si="18"/>
        <v>12746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122</v>
      </c>
      <c r="B124" s="28" t="s">
        <v>43</v>
      </c>
      <c r="C124" s="28" t="s">
        <v>123</v>
      </c>
      <c r="D124" s="58" t="s">
        <v>121</v>
      </c>
      <c r="E124" s="29" t="s">
        <v>54</v>
      </c>
      <c r="F124" s="46" t="s">
        <v>124</v>
      </c>
      <c r="G124" s="46" t="s">
        <v>180</v>
      </c>
      <c r="H124" s="32">
        <v>48000</v>
      </c>
      <c r="I124" s="32">
        <v>-48000</v>
      </c>
      <c r="J124" s="32">
        <f t="shared" si="18"/>
        <v>0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715" t="s">
        <v>178</v>
      </c>
      <c r="B125" s="715"/>
      <c r="C125" s="715"/>
      <c r="D125" s="715"/>
      <c r="E125" s="715"/>
      <c r="F125" s="715"/>
      <c r="G125" s="715"/>
      <c r="H125" s="101">
        <f>SUM(H119:H124)</f>
        <v>48762395.32</v>
      </c>
      <c r="I125" s="101">
        <f t="shared" ref="I125:P125" si="20">SUM(I119:I124)</f>
        <v>-48000</v>
      </c>
      <c r="J125" s="101">
        <f t="shared" si="20"/>
        <v>48714395.32</v>
      </c>
      <c r="K125" s="101">
        <f t="shared" si="20"/>
        <v>0</v>
      </c>
      <c r="L125" s="101">
        <f t="shared" si="20"/>
        <v>0</v>
      </c>
      <c r="M125" s="101">
        <f t="shared" si="20"/>
        <v>0</v>
      </c>
      <c r="N125" s="101">
        <f t="shared" si="20"/>
        <v>0</v>
      </c>
      <c r="O125" s="101">
        <f t="shared" si="20"/>
        <v>0</v>
      </c>
      <c r="P125" s="101">
        <f t="shared" si="20"/>
        <v>0</v>
      </c>
    </row>
    <row r="126" spans="1:16" x14ac:dyDescent="0.3">
      <c r="A126" s="706" t="s">
        <v>179</v>
      </c>
      <c r="B126" s="706"/>
      <c r="C126" s="706"/>
      <c r="D126" s="706"/>
      <c r="E126" s="706"/>
      <c r="F126" s="706"/>
      <c r="G126" s="706"/>
      <c r="H126" s="101">
        <f>H118+H125</f>
        <v>76457371.439999998</v>
      </c>
      <c r="I126" s="101">
        <f t="shared" ref="I126:P126" si="21">I118+I125</f>
        <v>-48000</v>
      </c>
      <c r="J126" s="101">
        <f t="shared" si="21"/>
        <v>76409371.439999998</v>
      </c>
      <c r="K126" s="101">
        <f t="shared" si="21"/>
        <v>0</v>
      </c>
      <c r="L126" s="101">
        <f t="shared" si="21"/>
        <v>0</v>
      </c>
      <c r="M126" s="101">
        <f t="shared" si="21"/>
        <v>0</v>
      </c>
      <c r="N126" s="101">
        <f t="shared" si="21"/>
        <v>0</v>
      </c>
      <c r="O126" s="101">
        <f t="shared" si="21"/>
        <v>0</v>
      </c>
      <c r="P126" s="101">
        <f t="shared" si="21"/>
        <v>0</v>
      </c>
    </row>
    <row r="127" spans="1:16" x14ac:dyDescent="0.3">
      <c r="A127" s="725" t="s">
        <v>201</v>
      </c>
      <c r="B127" s="726"/>
      <c r="C127" s="726"/>
      <c r="D127" s="726"/>
      <c r="E127" s="726"/>
      <c r="F127" s="726"/>
      <c r="G127" s="726"/>
      <c r="H127" s="726"/>
      <c r="I127" s="726"/>
      <c r="J127" s="726"/>
      <c r="K127" s="726"/>
      <c r="L127" s="726"/>
      <c r="M127" s="726"/>
      <c r="N127" s="726"/>
      <c r="O127" s="726"/>
      <c r="P127" s="727"/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202</v>
      </c>
      <c r="E128" s="29" t="s">
        <v>46</v>
      </c>
      <c r="F128" s="46" t="s">
        <v>47</v>
      </c>
      <c r="G128" s="46" t="s">
        <v>203</v>
      </c>
      <c r="H128" s="32">
        <v>4554000</v>
      </c>
      <c r="I128" s="32"/>
      <c r="J128" s="26">
        <f t="shared" ref="J128:J129" si="22">H128+I128</f>
        <v>4554000</v>
      </c>
      <c r="K128" s="32">
        <v>0</v>
      </c>
      <c r="L128" s="32"/>
      <c r="M128" s="26">
        <f t="shared" ref="M128:M129" si="23">K128+L128</f>
        <v>0</v>
      </c>
      <c r="N128" s="32">
        <v>0</v>
      </c>
      <c r="O128" s="147"/>
      <c r="P128" s="148">
        <f t="shared" ref="P128:P129" si="24">N128+O128</f>
        <v>0</v>
      </c>
    </row>
    <row r="129" spans="1:16" x14ac:dyDescent="0.3">
      <c r="A129" s="82" t="s">
        <v>50</v>
      </c>
      <c r="B129" s="28" t="s">
        <v>43</v>
      </c>
      <c r="C129" s="28" t="s">
        <v>100</v>
      </c>
      <c r="D129" s="58" t="s">
        <v>202</v>
      </c>
      <c r="E129" s="29" t="s">
        <v>51</v>
      </c>
      <c r="F129" s="46" t="s">
        <v>52</v>
      </c>
      <c r="G129" s="46" t="s">
        <v>203</v>
      </c>
      <c r="H129" s="32">
        <v>1375308</v>
      </c>
      <c r="I129" s="32"/>
      <c r="J129" s="26">
        <f t="shared" si="22"/>
        <v>1375308</v>
      </c>
      <c r="K129" s="32">
        <v>0</v>
      </c>
      <c r="L129" s="32"/>
      <c r="M129" s="26">
        <f t="shared" si="23"/>
        <v>0</v>
      </c>
      <c r="N129" s="32">
        <v>0</v>
      </c>
      <c r="O129" s="147"/>
      <c r="P129" s="148">
        <f t="shared" si="24"/>
        <v>0</v>
      </c>
    </row>
    <row r="130" spans="1:16" ht="15" thickBot="1" x14ac:dyDescent="0.35">
      <c r="A130" s="728" t="s">
        <v>204</v>
      </c>
      <c r="B130" s="728"/>
      <c r="C130" s="728"/>
      <c r="D130" s="728"/>
      <c r="E130" s="728"/>
      <c r="F130" s="728"/>
      <c r="G130" s="728"/>
      <c r="H130" s="149">
        <f>SUM(H128:H129)</f>
        <v>5929308</v>
      </c>
      <c r="I130" s="149">
        <f t="shared" ref="I130:P130" si="25">SUM(I128:I129)</f>
        <v>0</v>
      </c>
      <c r="J130" s="149">
        <f t="shared" si="25"/>
        <v>5929308</v>
      </c>
      <c r="K130" s="149">
        <f t="shared" si="25"/>
        <v>0</v>
      </c>
      <c r="L130" s="149">
        <f t="shared" si="25"/>
        <v>0</v>
      </c>
      <c r="M130" s="149">
        <f t="shared" si="25"/>
        <v>0</v>
      </c>
      <c r="N130" s="149">
        <f t="shared" si="25"/>
        <v>0</v>
      </c>
      <c r="O130" s="149">
        <f t="shared" si="25"/>
        <v>0</v>
      </c>
      <c r="P130" s="149">
        <f t="shared" si="25"/>
        <v>0</v>
      </c>
    </row>
    <row r="131" spans="1:16" ht="15" thickBot="1" x14ac:dyDescent="0.35">
      <c r="A131" s="729" t="s">
        <v>205</v>
      </c>
      <c r="B131" s="730"/>
      <c r="C131" s="730"/>
      <c r="D131" s="730"/>
      <c r="E131" s="730"/>
      <c r="F131" s="730"/>
      <c r="G131" s="730"/>
      <c r="H131" s="730"/>
      <c r="I131" s="730"/>
      <c r="J131" s="730"/>
      <c r="K131" s="730"/>
      <c r="L131" s="730"/>
      <c r="M131" s="730"/>
      <c r="N131" s="730"/>
      <c r="O131" s="730"/>
      <c r="P131" s="731"/>
    </row>
    <row r="132" spans="1:16" x14ac:dyDescent="0.3">
      <c r="A132" s="150" t="s">
        <v>42</v>
      </c>
      <c r="B132" s="56" t="s">
        <v>43</v>
      </c>
      <c r="C132" s="56" t="s">
        <v>100</v>
      </c>
      <c r="D132" s="56" t="s">
        <v>206</v>
      </c>
      <c r="E132" s="56" t="s">
        <v>46</v>
      </c>
      <c r="F132" s="56" t="s">
        <v>47</v>
      </c>
      <c r="G132" s="46" t="s">
        <v>207</v>
      </c>
      <c r="H132" s="151">
        <v>251508</v>
      </c>
      <c r="I132" s="152"/>
      <c r="J132" s="26">
        <f t="shared" ref="J132:J133" si="26">H132+I132</f>
        <v>251508</v>
      </c>
      <c r="K132" s="26">
        <v>0</v>
      </c>
      <c r="L132" s="153"/>
      <c r="M132" s="26">
        <f t="shared" ref="M132:M133" si="27">K132+L132</f>
        <v>0</v>
      </c>
      <c r="N132" s="32">
        <v>0</v>
      </c>
      <c r="O132" s="147"/>
      <c r="P132" s="148">
        <f t="shared" ref="P132:P133" si="28">N132+O132</f>
        <v>0</v>
      </c>
    </row>
    <row r="133" spans="1:16" x14ac:dyDescent="0.3">
      <c r="A133" s="37" t="s">
        <v>50</v>
      </c>
      <c r="B133" s="61" t="s">
        <v>43</v>
      </c>
      <c r="C133" s="61" t="s">
        <v>100</v>
      </c>
      <c r="D133" s="61" t="s">
        <v>206</v>
      </c>
      <c r="E133" s="61" t="s">
        <v>51</v>
      </c>
      <c r="F133" s="61" t="s">
        <v>52</v>
      </c>
      <c r="G133" s="161" t="s">
        <v>207</v>
      </c>
      <c r="H133" s="154">
        <v>75955.42</v>
      </c>
      <c r="I133" s="162"/>
      <c r="J133" s="51">
        <f t="shared" si="26"/>
        <v>75955.42</v>
      </c>
      <c r="K133" s="51">
        <v>0</v>
      </c>
      <c r="L133" s="156"/>
      <c r="M133" s="51">
        <f t="shared" si="27"/>
        <v>0</v>
      </c>
      <c r="N133" s="38">
        <v>0</v>
      </c>
      <c r="O133" s="163"/>
      <c r="P133" s="164">
        <f t="shared" si="28"/>
        <v>0</v>
      </c>
    </row>
    <row r="134" spans="1:16" x14ac:dyDescent="0.3">
      <c r="A134" s="706" t="s">
        <v>208</v>
      </c>
      <c r="B134" s="706"/>
      <c r="C134" s="706"/>
      <c r="D134" s="706"/>
      <c r="E134" s="706"/>
      <c r="F134" s="706"/>
      <c r="G134" s="706"/>
      <c r="H134" s="98">
        <f>SUM(H132:H133)</f>
        <v>327463.42</v>
      </c>
      <c r="I134" s="98">
        <f>SUM(I132:I133)</f>
        <v>0</v>
      </c>
      <c r="J134" s="98">
        <f>H134+I134</f>
        <v>327463.42</v>
      </c>
      <c r="K134" s="98">
        <f t="shared" ref="K134" si="29">SUM(K132:K133)</f>
        <v>0</v>
      </c>
      <c r="L134" s="98"/>
      <c r="M134" s="98"/>
      <c r="N134" s="98">
        <f>SUM(N132:N133)</f>
        <v>0</v>
      </c>
      <c r="O134" s="98"/>
      <c r="P134" s="98"/>
    </row>
    <row r="135" spans="1:16" ht="30" customHeight="1" x14ac:dyDescent="0.3">
      <c r="A135" s="735" t="s">
        <v>216</v>
      </c>
      <c r="B135" s="736"/>
      <c r="C135" s="736"/>
      <c r="D135" s="736"/>
      <c r="E135" s="736"/>
      <c r="F135" s="736"/>
      <c r="G135" s="736"/>
      <c r="H135" s="736"/>
      <c r="I135" s="736"/>
      <c r="J135" s="736"/>
      <c r="K135" s="736"/>
      <c r="L135" s="736"/>
      <c r="M135" s="736"/>
      <c r="N135" s="736"/>
      <c r="O135" s="736"/>
      <c r="P135" s="737"/>
    </row>
    <row r="136" spans="1:16" x14ac:dyDescent="0.3">
      <c r="A136" s="150" t="s">
        <v>42</v>
      </c>
      <c r="B136" s="56" t="s">
        <v>43</v>
      </c>
      <c r="C136" s="56" t="s">
        <v>100</v>
      </c>
      <c r="D136" s="58" t="s">
        <v>217</v>
      </c>
      <c r="E136" s="58" t="s">
        <v>46</v>
      </c>
      <c r="F136" s="56" t="s">
        <v>47</v>
      </c>
      <c r="G136" s="46" t="s">
        <v>218</v>
      </c>
      <c r="H136" s="155">
        <v>99000</v>
      </c>
      <c r="I136" s="155"/>
      <c r="J136" s="26">
        <f t="shared" ref="J136:J137" si="30">H136+I136</f>
        <v>99000</v>
      </c>
      <c r="K136" s="32">
        <v>0</v>
      </c>
      <c r="L136" s="34"/>
      <c r="M136" s="26">
        <f t="shared" ref="M136:M137" si="31">K136+L136</f>
        <v>0</v>
      </c>
      <c r="N136" s="32">
        <v>0</v>
      </c>
      <c r="O136" s="147"/>
      <c r="P136" s="148">
        <f t="shared" ref="P136:P137" si="32">N136+O136</f>
        <v>0</v>
      </c>
    </row>
    <row r="137" spans="1:16" x14ac:dyDescent="0.3">
      <c r="A137" s="37" t="s">
        <v>50</v>
      </c>
      <c r="B137" s="61" t="s">
        <v>43</v>
      </c>
      <c r="C137" s="61" t="s">
        <v>100</v>
      </c>
      <c r="D137" s="58" t="s">
        <v>217</v>
      </c>
      <c r="E137" s="58" t="s">
        <v>51</v>
      </c>
      <c r="F137" s="61" t="s">
        <v>52</v>
      </c>
      <c r="G137" s="46" t="s">
        <v>218</v>
      </c>
      <c r="H137" s="155">
        <v>29898</v>
      </c>
      <c r="I137" s="155"/>
      <c r="J137" s="51">
        <f t="shared" si="30"/>
        <v>29898</v>
      </c>
      <c r="K137" s="32">
        <v>0</v>
      </c>
      <c r="L137" s="34"/>
      <c r="M137" s="51">
        <f t="shared" si="31"/>
        <v>0</v>
      </c>
      <c r="N137" s="32">
        <v>0</v>
      </c>
      <c r="O137" s="147"/>
      <c r="P137" s="164">
        <f t="shared" si="32"/>
        <v>0</v>
      </c>
    </row>
    <row r="138" spans="1:16" x14ac:dyDescent="0.3">
      <c r="A138" s="706" t="s">
        <v>215</v>
      </c>
      <c r="B138" s="706"/>
      <c r="C138" s="706"/>
      <c r="D138" s="706"/>
      <c r="E138" s="706"/>
      <c r="F138" s="706"/>
      <c r="G138" s="706"/>
      <c r="H138" s="98">
        <f>SUM(H136:H137)</f>
        <v>128898</v>
      </c>
      <c r="I138" s="98">
        <f t="shared" ref="I138:P138" si="33">SUM(I136:I137)</f>
        <v>0</v>
      </c>
      <c r="J138" s="98">
        <f t="shared" si="33"/>
        <v>128898</v>
      </c>
      <c r="K138" s="98">
        <f t="shared" si="33"/>
        <v>0</v>
      </c>
      <c r="L138" s="98">
        <f t="shared" si="33"/>
        <v>0</v>
      </c>
      <c r="M138" s="98">
        <f t="shared" si="33"/>
        <v>0</v>
      </c>
      <c r="N138" s="98">
        <f t="shared" si="33"/>
        <v>0</v>
      </c>
      <c r="O138" s="98">
        <f t="shared" si="33"/>
        <v>0</v>
      </c>
      <c r="P138" s="98">
        <f t="shared" si="33"/>
        <v>0</v>
      </c>
    </row>
    <row r="139" spans="1:16" ht="28.95" customHeight="1" x14ac:dyDescent="0.3">
      <c r="A139" s="723" t="s">
        <v>160</v>
      </c>
      <c r="B139" s="687"/>
      <c r="C139" s="687"/>
      <c r="D139" s="687"/>
      <c r="E139" s="687"/>
      <c r="F139" s="687"/>
      <c r="G139" s="687"/>
      <c r="H139" s="687"/>
      <c r="I139" s="687"/>
      <c r="J139" s="687"/>
      <c r="K139" s="687"/>
      <c r="L139" s="687"/>
      <c r="M139" s="687"/>
      <c r="N139" s="687"/>
      <c r="O139" s="687"/>
      <c r="P139" s="724"/>
    </row>
    <row r="140" spans="1:16" ht="26.4" x14ac:dyDescent="0.3">
      <c r="A140" s="104" t="s">
        <v>161</v>
      </c>
      <c r="B140" s="40">
        <v>10</v>
      </c>
      <c r="C140" s="40" t="s">
        <v>162</v>
      </c>
      <c r="D140" s="45" t="s">
        <v>163</v>
      </c>
      <c r="E140" s="45" t="s">
        <v>174</v>
      </c>
      <c r="F140" s="45" t="s">
        <v>165</v>
      </c>
      <c r="G140" s="45" t="s">
        <v>182</v>
      </c>
      <c r="H140" s="32">
        <v>2216000</v>
      </c>
      <c r="I140" s="32"/>
      <c r="J140" s="32">
        <f>H140+I140</f>
        <v>2216000</v>
      </c>
      <c r="K140" s="32">
        <v>0</v>
      </c>
      <c r="L140" s="32"/>
      <c r="M140" s="32">
        <f>K140+L140</f>
        <v>0</v>
      </c>
      <c r="N140" s="32">
        <v>0</v>
      </c>
      <c r="O140" s="97"/>
      <c r="P140" s="32">
        <f>N140+O140</f>
        <v>0</v>
      </c>
    </row>
    <row r="141" spans="1:16" x14ac:dyDescent="0.3">
      <c r="A141" s="708" t="s">
        <v>167</v>
      </c>
      <c r="B141" s="709"/>
      <c r="C141" s="709"/>
      <c r="D141" s="709"/>
      <c r="E141" s="709"/>
      <c r="F141" s="709"/>
      <c r="G141" s="710"/>
      <c r="H141" s="101">
        <f t="shared" ref="H141:P141" si="34">SUM(H140:H140)</f>
        <v>2216000</v>
      </c>
      <c r="I141" s="101">
        <f t="shared" si="34"/>
        <v>0</v>
      </c>
      <c r="J141" s="101">
        <f t="shared" si="34"/>
        <v>2216000</v>
      </c>
      <c r="K141" s="101">
        <f t="shared" si="34"/>
        <v>0</v>
      </c>
      <c r="L141" s="101">
        <f t="shared" si="34"/>
        <v>0</v>
      </c>
      <c r="M141" s="101">
        <f t="shared" si="34"/>
        <v>0</v>
      </c>
      <c r="N141" s="101">
        <f t="shared" si="34"/>
        <v>0</v>
      </c>
      <c r="O141" s="101">
        <f t="shared" si="34"/>
        <v>0</v>
      </c>
      <c r="P141" s="101">
        <f t="shared" si="34"/>
        <v>0</v>
      </c>
    </row>
    <row r="142" spans="1:16" ht="25.2" customHeight="1" x14ac:dyDescent="0.3">
      <c r="A142" s="711" t="s">
        <v>168</v>
      </c>
      <c r="B142" s="712"/>
      <c r="C142" s="712"/>
      <c r="D142" s="712"/>
      <c r="E142" s="712"/>
      <c r="F142" s="712"/>
      <c r="G142" s="712"/>
      <c r="H142" s="712"/>
      <c r="I142" s="712"/>
      <c r="J142" s="712"/>
      <c r="K142" s="712"/>
      <c r="L142" s="712"/>
      <c r="M142" s="712"/>
      <c r="N142" s="712"/>
      <c r="O142" s="712"/>
      <c r="P142" s="713"/>
    </row>
    <row r="143" spans="1:16" ht="26.4" x14ac:dyDescent="0.3">
      <c r="A143" s="105" t="s">
        <v>161</v>
      </c>
      <c r="B143" s="106" t="s">
        <v>43</v>
      </c>
      <c r="C143" s="106" t="s">
        <v>100</v>
      </c>
      <c r="D143" s="107" t="s">
        <v>169</v>
      </c>
      <c r="E143" s="107" t="s">
        <v>164</v>
      </c>
      <c r="F143" s="107" t="s">
        <v>165</v>
      </c>
      <c r="G143" s="108" t="s">
        <v>170</v>
      </c>
      <c r="H143" s="32">
        <v>876245</v>
      </c>
      <c r="I143" s="32"/>
      <c r="J143" s="32">
        <f>H143+I143</f>
        <v>876245</v>
      </c>
      <c r="K143" s="32">
        <v>0</v>
      </c>
      <c r="L143" s="32"/>
      <c r="M143" s="32">
        <f t="shared" ref="M143:M144" si="35">K143+L143</f>
        <v>0</v>
      </c>
      <c r="N143" s="32">
        <v>0</v>
      </c>
      <c r="O143" s="97"/>
      <c r="P143" s="32">
        <f t="shared" ref="P143:P144" si="36">N143+O143</f>
        <v>0</v>
      </c>
    </row>
    <row r="144" spans="1:16" x14ac:dyDescent="0.3">
      <c r="A144" s="105" t="s">
        <v>175</v>
      </c>
      <c r="B144" s="40" t="s">
        <v>172</v>
      </c>
      <c r="C144" s="40" t="s">
        <v>173</v>
      </c>
      <c r="D144" s="45" t="s">
        <v>169</v>
      </c>
      <c r="E144" s="45" t="s">
        <v>174</v>
      </c>
      <c r="F144" s="45" t="s">
        <v>171</v>
      </c>
      <c r="G144" s="45" t="s">
        <v>170</v>
      </c>
      <c r="H144" s="32">
        <v>93777</v>
      </c>
      <c r="I144" s="32"/>
      <c r="J144" s="32">
        <f>H144+I144</f>
        <v>93777</v>
      </c>
      <c r="K144" s="32">
        <v>0</v>
      </c>
      <c r="L144" s="32"/>
      <c r="M144" s="32">
        <f t="shared" si="35"/>
        <v>0</v>
      </c>
      <c r="N144" s="32">
        <v>0</v>
      </c>
      <c r="O144" s="97"/>
      <c r="P144" s="32">
        <f t="shared" si="36"/>
        <v>0</v>
      </c>
    </row>
    <row r="145" spans="1:16" x14ac:dyDescent="0.3">
      <c r="A145" s="708" t="s">
        <v>176</v>
      </c>
      <c r="B145" s="709"/>
      <c r="C145" s="709"/>
      <c r="D145" s="709"/>
      <c r="E145" s="709"/>
      <c r="F145" s="709"/>
      <c r="G145" s="710"/>
      <c r="H145" s="101">
        <f>SUM(H143:H144)</f>
        <v>970022</v>
      </c>
      <c r="I145" s="101">
        <f t="shared" ref="I145:P145" si="37">SUM(I143:I144)</f>
        <v>0</v>
      </c>
      <c r="J145" s="101">
        <f t="shared" si="37"/>
        <v>970022</v>
      </c>
      <c r="K145" s="101">
        <f t="shared" si="37"/>
        <v>0</v>
      </c>
      <c r="L145" s="101">
        <f t="shared" si="37"/>
        <v>0</v>
      </c>
      <c r="M145" s="101">
        <f t="shared" si="37"/>
        <v>0</v>
      </c>
      <c r="N145" s="101">
        <f t="shared" si="37"/>
        <v>0</v>
      </c>
      <c r="O145" s="101">
        <f t="shared" si="37"/>
        <v>0</v>
      </c>
      <c r="P145" s="101">
        <f t="shared" si="37"/>
        <v>0</v>
      </c>
    </row>
    <row r="146" spans="1:16" x14ac:dyDescent="0.3">
      <c r="A146" s="717" t="s">
        <v>187</v>
      </c>
      <c r="B146" s="718"/>
      <c r="C146" s="718"/>
      <c r="D146" s="718"/>
      <c r="E146" s="718"/>
      <c r="F146" s="718"/>
      <c r="G146" s="718"/>
      <c r="H146" s="718"/>
      <c r="I146" s="718"/>
      <c r="J146" s="718"/>
      <c r="K146" s="718"/>
      <c r="L146" s="718"/>
      <c r="M146" s="718"/>
      <c r="N146" s="718"/>
      <c r="O146" s="718"/>
      <c r="P146" s="719"/>
    </row>
    <row r="147" spans="1:16" ht="26.4" x14ac:dyDescent="0.3">
      <c r="A147" s="129" t="s">
        <v>81</v>
      </c>
      <c r="B147" s="130" t="s">
        <v>43</v>
      </c>
      <c r="C147" s="131" t="s">
        <v>100</v>
      </c>
      <c r="D147" s="131" t="s">
        <v>188</v>
      </c>
      <c r="E147" s="131">
        <v>244</v>
      </c>
      <c r="F147" s="131" t="s">
        <v>82</v>
      </c>
      <c r="G147" s="132" t="s">
        <v>189</v>
      </c>
      <c r="H147" s="32">
        <v>3150000</v>
      </c>
      <c r="I147" s="32"/>
      <c r="J147" s="32">
        <f>H147+I147</f>
        <v>3150000</v>
      </c>
      <c r="K147" s="32">
        <v>0</v>
      </c>
      <c r="L147" s="32"/>
      <c r="M147" s="32">
        <f t="shared" ref="M147" si="38">K147+L147</f>
        <v>0</v>
      </c>
      <c r="N147" s="32">
        <v>0</v>
      </c>
      <c r="O147" s="97"/>
      <c r="P147" s="32">
        <f t="shared" ref="P147" si="39">N147+O147</f>
        <v>0</v>
      </c>
    </row>
    <row r="148" spans="1:16" x14ac:dyDescent="0.3">
      <c r="A148" s="708" t="s">
        <v>190</v>
      </c>
      <c r="B148" s="709"/>
      <c r="C148" s="709"/>
      <c r="D148" s="709"/>
      <c r="E148" s="709"/>
      <c r="F148" s="709"/>
      <c r="G148" s="710"/>
      <c r="H148" s="101">
        <f>SUM(H147)</f>
        <v>3150000</v>
      </c>
      <c r="I148" s="101">
        <f t="shared" ref="I148:P148" si="40">SUM(I147)</f>
        <v>0</v>
      </c>
      <c r="J148" s="101">
        <f t="shared" si="40"/>
        <v>3150000</v>
      </c>
      <c r="K148" s="101">
        <f t="shared" si="40"/>
        <v>0</v>
      </c>
      <c r="L148" s="101">
        <f t="shared" si="40"/>
        <v>0</v>
      </c>
      <c r="M148" s="101">
        <f t="shared" si="40"/>
        <v>0</v>
      </c>
      <c r="N148" s="101">
        <f t="shared" si="40"/>
        <v>0</v>
      </c>
      <c r="O148" s="101">
        <f t="shared" si="40"/>
        <v>0</v>
      </c>
      <c r="P148" s="101">
        <f t="shared" si="40"/>
        <v>0</v>
      </c>
    </row>
    <row r="149" spans="1:16" x14ac:dyDescent="0.3">
      <c r="A149" s="720" t="s">
        <v>191</v>
      </c>
      <c r="B149" s="721"/>
      <c r="C149" s="721"/>
      <c r="D149" s="721"/>
      <c r="E149" s="721"/>
      <c r="F149" s="721"/>
      <c r="G149" s="721"/>
      <c r="H149" s="721"/>
      <c r="I149" s="721"/>
      <c r="J149" s="721"/>
      <c r="K149" s="721"/>
      <c r="L149" s="721"/>
      <c r="M149" s="721"/>
      <c r="N149" s="721"/>
      <c r="O149" s="721"/>
      <c r="P149" s="722"/>
    </row>
    <row r="150" spans="1:16" ht="26.4" x14ac:dyDescent="0.3">
      <c r="A150" s="133" t="s">
        <v>192</v>
      </c>
      <c r="B150" s="133" t="s">
        <v>172</v>
      </c>
      <c r="C150" s="133" t="s">
        <v>173</v>
      </c>
      <c r="D150" s="134" t="s">
        <v>193</v>
      </c>
      <c r="E150" s="134" t="s">
        <v>164</v>
      </c>
      <c r="F150" s="134" t="s">
        <v>165</v>
      </c>
      <c r="G150" s="132" t="s">
        <v>195</v>
      </c>
      <c r="H150" s="32">
        <v>1260000</v>
      </c>
      <c r="I150" s="32"/>
      <c r="J150" s="32">
        <f t="shared" ref="J150:J151" si="41">H150+I150</f>
        <v>1260000</v>
      </c>
      <c r="K150" s="32">
        <v>0</v>
      </c>
      <c r="L150" s="32"/>
      <c r="M150" s="32">
        <f t="shared" ref="M150:M151" si="42">K150+L150</f>
        <v>0</v>
      </c>
      <c r="N150" s="32">
        <v>0</v>
      </c>
      <c r="O150" s="97"/>
      <c r="P150" s="32">
        <f t="shared" ref="P150:P151" si="43">N150+O150</f>
        <v>0</v>
      </c>
    </row>
    <row r="151" spans="1:16" ht="26.4" x14ac:dyDescent="0.3">
      <c r="A151" s="133" t="s">
        <v>192</v>
      </c>
      <c r="B151" s="133" t="s">
        <v>172</v>
      </c>
      <c r="C151" s="133" t="s">
        <v>173</v>
      </c>
      <c r="D151" s="134" t="s">
        <v>194</v>
      </c>
      <c r="E151" s="134" t="s">
        <v>164</v>
      </c>
      <c r="F151" s="134" t="s">
        <v>165</v>
      </c>
      <c r="G151" s="132" t="s">
        <v>48</v>
      </c>
      <c r="H151" s="32">
        <v>540000</v>
      </c>
      <c r="I151" s="32"/>
      <c r="J151" s="32">
        <f t="shared" si="41"/>
        <v>540000</v>
      </c>
      <c r="K151" s="32">
        <v>0</v>
      </c>
      <c r="L151" s="32"/>
      <c r="M151" s="32">
        <f t="shared" si="42"/>
        <v>0</v>
      </c>
      <c r="N151" s="32">
        <v>0</v>
      </c>
      <c r="O151" s="97"/>
      <c r="P151" s="32">
        <f t="shared" si="43"/>
        <v>0</v>
      </c>
    </row>
    <row r="152" spans="1:16" x14ac:dyDescent="0.3">
      <c r="A152" s="708" t="s">
        <v>196</v>
      </c>
      <c r="B152" s="709"/>
      <c r="C152" s="709"/>
      <c r="D152" s="709"/>
      <c r="E152" s="709"/>
      <c r="F152" s="709"/>
      <c r="G152" s="710"/>
      <c r="H152" s="101">
        <f>SUM(H150:H151)</f>
        <v>1800000</v>
      </c>
      <c r="I152" s="101">
        <f t="shared" ref="I152:P152" si="44">SUM(I150:I151)</f>
        <v>0</v>
      </c>
      <c r="J152" s="101">
        <f t="shared" si="44"/>
        <v>1800000</v>
      </c>
      <c r="K152" s="101">
        <f t="shared" si="44"/>
        <v>0</v>
      </c>
      <c r="L152" s="101">
        <f t="shared" si="44"/>
        <v>0</v>
      </c>
      <c r="M152" s="101">
        <f t="shared" si="44"/>
        <v>0</v>
      </c>
      <c r="N152" s="101">
        <f t="shared" si="44"/>
        <v>0</v>
      </c>
      <c r="O152" s="101">
        <f t="shared" si="44"/>
        <v>0</v>
      </c>
      <c r="P152" s="101">
        <f t="shared" si="44"/>
        <v>0</v>
      </c>
    </row>
    <row r="153" spans="1:16" x14ac:dyDescent="0.3">
      <c r="A153" s="717" t="s">
        <v>223</v>
      </c>
      <c r="B153" s="718"/>
      <c r="C153" s="718"/>
      <c r="D153" s="718"/>
      <c r="E153" s="718"/>
      <c r="F153" s="718"/>
      <c r="G153" s="718"/>
      <c r="H153" s="718"/>
      <c r="I153" s="718"/>
      <c r="J153" s="718"/>
      <c r="K153" s="718"/>
      <c r="L153" s="718"/>
      <c r="M153" s="718"/>
      <c r="N153" s="718"/>
      <c r="O153" s="718"/>
      <c r="P153" s="719"/>
    </row>
    <row r="154" spans="1:16" x14ac:dyDescent="0.3">
      <c r="A154" s="40" t="s">
        <v>73</v>
      </c>
      <c r="B154" s="133" t="s">
        <v>43</v>
      </c>
      <c r="C154" s="133" t="s">
        <v>100</v>
      </c>
      <c r="D154" s="134" t="s">
        <v>224</v>
      </c>
      <c r="E154" s="134" t="s">
        <v>54</v>
      </c>
      <c r="F154" s="134" t="s">
        <v>74</v>
      </c>
      <c r="G154" s="132" t="s">
        <v>225</v>
      </c>
      <c r="H154" s="32">
        <v>83700</v>
      </c>
      <c r="I154" s="32"/>
      <c r="J154" s="32">
        <f t="shared" ref="J154:J157" si="45">H154+I154</f>
        <v>83700</v>
      </c>
      <c r="K154" s="32">
        <v>0</v>
      </c>
      <c r="L154" s="32"/>
      <c r="M154" s="32">
        <f t="shared" ref="M154:M157" si="46">K154+L154</f>
        <v>0</v>
      </c>
      <c r="N154" s="32">
        <v>0</v>
      </c>
      <c r="O154" s="97"/>
      <c r="P154" s="32">
        <f t="shared" ref="P154:P157" si="47">N154+O154</f>
        <v>0</v>
      </c>
    </row>
    <row r="155" spans="1:16" x14ac:dyDescent="0.3">
      <c r="A155" s="40" t="s">
        <v>73</v>
      </c>
      <c r="B155" s="133" t="s">
        <v>43</v>
      </c>
      <c r="C155" s="133" t="s">
        <v>100</v>
      </c>
      <c r="D155" s="134" t="s">
        <v>226</v>
      </c>
      <c r="E155" s="134" t="s">
        <v>54</v>
      </c>
      <c r="F155" s="134" t="s">
        <v>74</v>
      </c>
      <c r="G155" s="132" t="s">
        <v>48</v>
      </c>
      <c r="H155" s="32">
        <v>9300</v>
      </c>
      <c r="I155" s="32"/>
      <c r="J155" s="32">
        <f t="shared" si="45"/>
        <v>9300</v>
      </c>
      <c r="K155" s="32">
        <v>0</v>
      </c>
      <c r="L155" s="32"/>
      <c r="M155" s="32">
        <f t="shared" si="46"/>
        <v>0</v>
      </c>
      <c r="N155" s="32">
        <v>0</v>
      </c>
      <c r="O155" s="97"/>
      <c r="P155" s="32">
        <f t="shared" si="47"/>
        <v>0</v>
      </c>
    </row>
    <row r="156" spans="1:16" x14ac:dyDescent="0.3">
      <c r="A156" s="82" t="s">
        <v>220</v>
      </c>
      <c r="B156" s="133" t="s">
        <v>43</v>
      </c>
      <c r="C156" s="133" t="s">
        <v>100</v>
      </c>
      <c r="D156" s="134" t="s">
        <v>224</v>
      </c>
      <c r="E156" s="134" t="s">
        <v>54</v>
      </c>
      <c r="F156" s="134" t="s">
        <v>219</v>
      </c>
      <c r="G156" s="132" t="s">
        <v>225</v>
      </c>
      <c r="H156" s="32">
        <v>1620000</v>
      </c>
      <c r="I156" s="32"/>
      <c r="J156" s="32">
        <f t="shared" si="45"/>
        <v>1620000</v>
      </c>
      <c r="K156" s="32">
        <v>0</v>
      </c>
      <c r="L156" s="32"/>
      <c r="M156" s="32">
        <f t="shared" si="46"/>
        <v>0</v>
      </c>
      <c r="N156" s="32">
        <v>0</v>
      </c>
      <c r="O156" s="97"/>
      <c r="P156" s="32">
        <f t="shared" si="47"/>
        <v>0</v>
      </c>
    </row>
    <row r="157" spans="1:16" x14ac:dyDescent="0.3">
      <c r="A157" s="82" t="s">
        <v>220</v>
      </c>
      <c r="B157" s="133" t="s">
        <v>43</v>
      </c>
      <c r="C157" s="133" t="s">
        <v>100</v>
      </c>
      <c r="D157" s="134" t="s">
        <v>226</v>
      </c>
      <c r="E157" s="134" t="s">
        <v>54</v>
      </c>
      <c r="F157" s="134" t="s">
        <v>219</v>
      </c>
      <c r="G157" s="132" t="s">
        <v>48</v>
      </c>
      <c r="H157" s="32">
        <v>180000</v>
      </c>
      <c r="I157" s="32"/>
      <c r="J157" s="32">
        <f t="shared" si="45"/>
        <v>180000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708" t="s">
        <v>230</v>
      </c>
      <c r="B158" s="709"/>
      <c r="C158" s="709"/>
      <c r="D158" s="709"/>
      <c r="E158" s="709"/>
      <c r="F158" s="709"/>
      <c r="G158" s="710"/>
      <c r="H158" s="101">
        <f>SUM(H154:H157)</f>
        <v>1893000</v>
      </c>
      <c r="I158" s="101">
        <f t="shared" ref="I158:P158" si="48">SUM(I154:I157)</f>
        <v>0</v>
      </c>
      <c r="J158" s="101">
        <f t="shared" si="48"/>
        <v>1893000</v>
      </c>
      <c r="K158" s="101">
        <f t="shared" si="48"/>
        <v>0</v>
      </c>
      <c r="L158" s="101">
        <f t="shared" si="48"/>
        <v>0</v>
      </c>
      <c r="M158" s="101">
        <f t="shared" si="48"/>
        <v>0</v>
      </c>
      <c r="N158" s="101">
        <f t="shared" si="48"/>
        <v>0</v>
      </c>
      <c r="O158" s="101">
        <f t="shared" si="48"/>
        <v>0</v>
      </c>
      <c r="P158" s="101">
        <f t="shared" si="48"/>
        <v>0</v>
      </c>
    </row>
    <row r="159" spans="1:16" x14ac:dyDescent="0.3">
      <c r="A159" s="701" t="s">
        <v>131</v>
      </c>
      <c r="B159" s="701"/>
      <c r="C159" s="701"/>
      <c r="D159" s="701"/>
      <c r="E159" s="701"/>
      <c r="F159" s="701"/>
      <c r="G159" s="701"/>
      <c r="H159" s="103">
        <f>H61+H92+H95+H107+H111+H141+H145+H126+H148+H152+H134+H130+H138+H158</f>
        <v>122586258.01000001</v>
      </c>
      <c r="I159" s="103">
        <f t="shared" ref="I159:P159" si="49">I61+I92+I95+I107+I111+I141+I145+I126+I148+I152+I134+I130+I138+I158</f>
        <v>-48000</v>
      </c>
      <c r="J159" s="103">
        <f t="shared" si="49"/>
        <v>122538258.01000001</v>
      </c>
      <c r="K159" s="103">
        <f t="shared" si="49"/>
        <v>33521479.18</v>
      </c>
      <c r="L159" s="103">
        <f t="shared" si="49"/>
        <v>0</v>
      </c>
      <c r="M159" s="103">
        <f t="shared" si="49"/>
        <v>33521479.18</v>
      </c>
      <c r="N159" s="103">
        <f t="shared" si="49"/>
        <v>34259965.640000001</v>
      </c>
      <c r="O159" s="103">
        <f t="shared" si="49"/>
        <v>0</v>
      </c>
      <c r="P159" s="103">
        <f t="shared" si="49"/>
        <v>34259965.640000001</v>
      </c>
    </row>
    <row r="160" spans="1:1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3">
      <c r="A161" s="72" t="s">
        <v>132</v>
      </c>
      <c r="B161" s="73"/>
      <c r="C161" s="72"/>
      <c r="D161" s="72"/>
      <c r="E161" s="698" t="s">
        <v>133</v>
      </c>
      <c r="F161" s="698"/>
      <c r="G161" s="698"/>
      <c r="H161" s="1"/>
      <c r="I161" s="1"/>
      <c r="J161" s="1"/>
      <c r="K161" s="1"/>
      <c r="L161" s="1"/>
      <c r="M161" s="1"/>
      <c r="N161" s="1"/>
    </row>
    <row r="162" spans="1:14" x14ac:dyDescent="0.3">
      <c r="A162" s="2" t="s">
        <v>134</v>
      </c>
      <c r="B162" s="696" t="s">
        <v>135</v>
      </c>
      <c r="C162" s="699"/>
      <c r="D162" s="699"/>
      <c r="E162" s="699" t="s">
        <v>136</v>
      </c>
      <c r="F162" s="699"/>
      <c r="G162" s="699"/>
      <c r="H162" s="1"/>
      <c r="I162" s="1"/>
      <c r="J162" s="1"/>
      <c r="K162" s="1"/>
      <c r="L162" s="1"/>
      <c r="M162" s="1"/>
      <c r="N162" s="1"/>
    </row>
    <row r="163" spans="1:14" x14ac:dyDescent="0.3">
      <c r="A163" s="2"/>
      <c r="B163" s="175"/>
      <c r="C163" s="175"/>
      <c r="D163" s="175"/>
      <c r="E163" s="175"/>
      <c r="F163" s="175"/>
      <c r="G163" s="175"/>
      <c r="H163" s="1"/>
      <c r="I163" s="1"/>
      <c r="J163" s="1"/>
      <c r="K163" s="1"/>
      <c r="L163" s="1"/>
      <c r="M163" s="1"/>
      <c r="N163" s="1"/>
    </row>
    <row r="164" spans="1:14" x14ac:dyDescent="0.3">
      <c r="A164" s="72" t="s">
        <v>152</v>
      </c>
      <c r="B164" s="73"/>
      <c r="C164" s="75"/>
      <c r="D164" s="75"/>
      <c r="E164" s="5"/>
      <c r="F164" s="695" t="s">
        <v>138</v>
      </c>
      <c r="G164" s="695"/>
      <c r="H164" s="1"/>
      <c r="I164" s="1"/>
      <c r="J164" s="1"/>
      <c r="K164" s="1"/>
      <c r="L164" s="1"/>
      <c r="M164" s="1"/>
      <c r="N164" s="1"/>
    </row>
    <row r="165" spans="1:14" x14ac:dyDescent="0.3">
      <c r="A165" s="2" t="s">
        <v>134</v>
      </c>
      <c r="B165" s="696" t="s">
        <v>135</v>
      </c>
      <c r="C165" s="697"/>
      <c r="D165" s="697"/>
      <c r="E165" s="76"/>
      <c r="F165" s="697" t="s">
        <v>136</v>
      </c>
      <c r="G165" s="697"/>
      <c r="H165" s="1"/>
      <c r="I165" s="1"/>
      <c r="J165" s="1"/>
      <c r="K165" s="1"/>
      <c r="L165" s="1"/>
      <c r="M165" s="1"/>
      <c r="N165" s="1"/>
    </row>
    <row r="166" spans="1:14" x14ac:dyDescent="0.3">
      <c r="A166" s="2"/>
      <c r="B166" s="2"/>
      <c r="C166" s="2"/>
      <c r="D166" s="2"/>
      <c r="E166" s="2"/>
      <c r="F166" s="2"/>
      <c r="G166" s="2"/>
      <c r="H166" s="1"/>
      <c r="I166" s="1"/>
      <c r="J166" s="1"/>
      <c r="K166" s="1"/>
      <c r="L166" s="1"/>
      <c r="M166" s="1"/>
      <c r="N166" s="1"/>
    </row>
    <row r="167" spans="1:14" x14ac:dyDescent="0.3">
      <c r="A167" s="72" t="s">
        <v>153</v>
      </c>
      <c r="B167" s="73"/>
      <c r="C167" s="75"/>
      <c r="D167" s="75"/>
      <c r="E167" s="5"/>
      <c r="F167" s="695" t="s">
        <v>140</v>
      </c>
      <c r="G167" s="695"/>
      <c r="H167" s="1"/>
      <c r="I167" s="1"/>
      <c r="J167" s="1"/>
      <c r="K167" s="1"/>
      <c r="L167" s="1"/>
      <c r="M167" s="1"/>
      <c r="N167" s="1"/>
    </row>
    <row r="168" spans="1:14" x14ac:dyDescent="0.3">
      <c r="A168" s="2" t="s">
        <v>141</v>
      </c>
      <c r="B168" s="696" t="s">
        <v>135</v>
      </c>
      <c r="C168" s="697"/>
      <c r="D168" s="697"/>
      <c r="E168" s="76"/>
      <c r="F168" s="697" t="s">
        <v>136</v>
      </c>
      <c r="G168" s="697"/>
      <c r="H168" s="1"/>
      <c r="I168" s="1"/>
      <c r="J168" s="1"/>
      <c r="K168" s="1"/>
      <c r="L168" s="1"/>
      <c r="M168" s="1"/>
      <c r="N168" s="1"/>
    </row>
  </sheetData>
  <mergeCells count="57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2:P113"/>
    <mergeCell ref="A61:G61"/>
    <mergeCell ref="A62:P62"/>
    <mergeCell ref="A92:G92"/>
    <mergeCell ref="A93:P93"/>
    <mergeCell ref="A95:G95"/>
    <mergeCell ref="A96:N97"/>
    <mergeCell ref="A101:G101"/>
    <mergeCell ref="A106:G106"/>
    <mergeCell ref="A107:G107"/>
    <mergeCell ref="A108:N108"/>
    <mergeCell ref="A111:G111"/>
    <mergeCell ref="A142:P142"/>
    <mergeCell ref="A118:G118"/>
    <mergeCell ref="A125:G125"/>
    <mergeCell ref="A126:G126"/>
    <mergeCell ref="A127:P127"/>
    <mergeCell ref="A130:G130"/>
    <mergeCell ref="A131:P131"/>
    <mergeCell ref="A134:G134"/>
    <mergeCell ref="A135:P135"/>
    <mergeCell ref="A138:G138"/>
    <mergeCell ref="A139:P139"/>
    <mergeCell ref="A141:G141"/>
    <mergeCell ref="F164:G164"/>
    <mergeCell ref="A145:G145"/>
    <mergeCell ref="A146:P146"/>
    <mergeCell ref="A148:G148"/>
    <mergeCell ref="A149:P149"/>
    <mergeCell ref="A152:G152"/>
    <mergeCell ref="A153:P153"/>
    <mergeCell ref="A158:G158"/>
    <mergeCell ref="A159:G159"/>
    <mergeCell ref="E161:G161"/>
    <mergeCell ref="B162:D162"/>
    <mergeCell ref="E162:G162"/>
    <mergeCell ref="B165:D165"/>
    <mergeCell ref="F165:G165"/>
    <mergeCell ref="F167:G167"/>
    <mergeCell ref="B168:D168"/>
    <mergeCell ref="F168:G168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topLeftCell="B1" zoomScale="80" zoomScaleNormal="80" workbookViewId="0">
      <selection activeCell="A169" sqref="A1:P169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233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234</v>
      </c>
      <c r="C24" s="703"/>
      <c r="D24" s="703"/>
      <c r="E24" s="703"/>
      <c r="F24" s="703"/>
      <c r="G24" s="703"/>
      <c r="H24" s="703"/>
      <c r="I24" s="703"/>
      <c r="J24" s="95" t="str">
        <f>H19</f>
        <v>18 февраля 2025 года</v>
      </c>
      <c r="K24" s="1"/>
      <c r="L24" s="1"/>
      <c r="M24" s="1"/>
      <c r="P24" s="17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76"/>
      <c r="M25" s="176"/>
      <c r="O25" s="17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76"/>
      <c r="M26" s="176"/>
      <c r="O26" s="176" t="s">
        <v>16</v>
      </c>
      <c r="P26" s="17" t="str">
        <f>H19</f>
        <v>18 февраля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72"/>
      <c r="I27" s="172"/>
      <c r="J27" s="172"/>
      <c r="L27" s="176"/>
      <c r="M27" s="176"/>
      <c r="O27" s="17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72"/>
      <c r="I28" s="172"/>
      <c r="J28" s="172"/>
      <c r="L28" s="176"/>
      <c r="M28" s="176"/>
      <c r="O28" s="17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76"/>
      <c r="M29" s="176"/>
      <c r="O29" s="17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76"/>
      <c r="M30" s="176"/>
      <c r="O30" s="17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76"/>
      <c r="M31" s="176"/>
      <c r="O31" s="17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76"/>
      <c r="M32" s="176"/>
      <c r="O32" s="17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45705</v>
      </c>
      <c r="I34" s="174" t="s">
        <v>150</v>
      </c>
      <c r="J34" s="174" t="s">
        <v>151</v>
      </c>
      <c r="K34" s="96">
        <f>H34</f>
        <v>45705</v>
      </c>
      <c r="L34" s="174" t="s">
        <v>150</v>
      </c>
      <c r="M34" s="174" t="s">
        <v>151</v>
      </c>
      <c r="N34" s="96">
        <f>H34</f>
        <v>45705</v>
      </c>
      <c r="O34" s="174" t="s">
        <v>150</v>
      </c>
      <c r="P34" s="174" t="s">
        <v>151</v>
      </c>
    </row>
    <row r="35" spans="1:16" x14ac:dyDescent="0.3">
      <c r="A35" s="173">
        <v>1</v>
      </c>
      <c r="B35" s="173">
        <f t="shared" ref="B35:G35" si="0">SUM(A35+1)</f>
        <v>2</v>
      </c>
      <c r="C35" s="173">
        <f t="shared" si="0"/>
        <v>3</v>
      </c>
      <c r="D35" s="173">
        <f t="shared" si="0"/>
        <v>4</v>
      </c>
      <c r="E35" s="173">
        <f t="shared" si="0"/>
        <v>5</v>
      </c>
      <c r="F35" s="173">
        <f t="shared" si="0"/>
        <v>6</v>
      </c>
      <c r="G35" s="173">
        <f t="shared" si="0"/>
        <v>7</v>
      </c>
      <c r="H35" s="173">
        <v>8</v>
      </c>
      <c r="I35" s="173">
        <v>9</v>
      </c>
      <c r="J35" s="173">
        <v>10</v>
      </c>
      <c r="K35" s="173">
        <v>11</v>
      </c>
      <c r="L35" s="173">
        <v>12</v>
      </c>
      <c r="M35" s="173">
        <v>13</v>
      </c>
      <c r="N35" s="173">
        <v>14</v>
      </c>
      <c r="O35" s="173">
        <v>15</v>
      </c>
      <c r="P35" s="173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0" si="1">H38+I38</f>
        <v>30000</v>
      </c>
      <c r="K38" s="32">
        <v>20000</v>
      </c>
      <c r="L38" s="32"/>
      <c r="M38" s="32">
        <f t="shared" ref="M38:M60" si="2">K38+L38</f>
        <v>20000</v>
      </c>
      <c r="N38" s="32">
        <v>20000</v>
      </c>
      <c r="O38" s="32"/>
      <c r="P38" s="32">
        <f t="shared" ref="P38:P60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ht="24" x14ac:dyDescent="0.3">
      <c r="A60" s="40" t="s">
        <v>229</v>
      </c>
      <c r="B60" s="28" t="s">
        <v>43</v>
      </c>
      <c r="C60" s="28" t="s">
        <v>44</v>
      </c>
      <c r="D60" s="29" t="s">
        <v>45</v>
      </c>
      <c r="E60" s="29" t="s">
        <v>227</v>
      </c>
      <c r="F60" s="29" t="s">
        <v>228</v>
      </c>
      <c r="G60" s="29" t="s">
        <v>48</v>
      </c>
      <c r="H60" s="32">
        <v>95.75</v>
      </c>
      <c r="I60" s="32"/>
      <c r="J60" s="32">
        <f t="shared" si="1"/>
        <v>95.75</v>
      </c>
      <c r="K60" s="32">
        <v>0</v>
      </c>
      <c r="L60" s="32"/>
      <c r="M60" s="32">
        <f t="shared" si="2"/>
        <v>0</v>
      </c>
      <c r="N60" s="32">
        <v>0</v>
      </c>
      <c r="O60" s="32"/>
      <c r="P60" s="32">
        <f t="shared" si="3"/>
        <v>0</v>
      </c>
    </row>
    <row r="61" spans="1:16" x14ac:dyDescent="0.3">
      <c r="A61" s="672" t="s">
        <v>98</v>
      </c>
      <c r="B61" s="672"/>
      <c r="C61" s="672"/>
      <c r="D61" s="672"/>
      <c r="E61" s="672"/>
      <c r="F61" s="672"/>
      <c r="G61" s="672"/>
      <c r="H61" s="83">
        <f>SUM(H37:H60)</f>
        <v>12073290.520000001</v>
      </c>
      <c r="I61" s="83">
        <f t="shared" ref="I61:P61" si="4">SUM(I37:I60)</f>
        <v>0</v>
      </c>
      <c r="J61" s="83">
        <f t="shared" si="4"/>
        <v>12073290.520000001</v>
      </c>
      <c r="K61" s="83">
        <f t="shared" si="4"/>
        <v>13841931.029999999</v>
      </c>
      <c r="L61" s="83">
        <f t="shared" si="4"/>
        <v>0</v>
      </c>
      <c r="M61" s="83">
        <f t="shared" si="4"/>
        <v>13841931.029999999</v>
      </c>
      <c r="N61" s="83">
        <f t="shared" si="4"/>
        <v>14169934.189999999</v>
      </c>
      <c r="O61" s="83">
        <f t="shared" si="4"/>
        <v>0</v>
      </c>
      <c r="P61" s="83">
        <f t="shared" si="4"/>
        <v>14169934.189999999</v>
      </c>
    </row>
    <row r="62" spans="1:16" x14ac:dyDescent="0.3">
      <c r="A62" s="661" t="s">
        <v>41</v>
      </c>
      <c r="B62" s="661"/>
      <c r="C62" s="661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1"/>
      <c r="O62" s="661"/>
      <c r="P62" s="661"/>
    </row>
    <row r="63" spans="1:16" x14ac:dyDescent="0.3">
      <c r="A63" s="173" t="s">
        <v>99</v>
      </c>
      <c r="B63" s="28" t="s">
        <v>43</v>
      </c>
      <c r="C63" s="28" t="s">
        <v>100</v>
      </c>
      <c r="D63" s="29" t="s">
        <v>101</v>
      </c>
      <c r="E63" s="30">
        <v>111</v>
      </c>
      <c r="F63" s="31">
        <v>211000</v>
      </c>
      <c r="G63" s="30">
        <v>1000</v>
      </c>
      <c r="H63" s="32">
        <v>4486117.59</v>
      </c>
      <c r="I63" s="32"/>
      <c r="J63" s="32">
        <f>H63+I63</f>
        <v>4486117.59</v>
      </c>
      <c r="K63" s="32">
        <v>4488786.72</v>
      </c>
      <c r="L63" s="32"/>
      <c r="M63" s="32">
        <f>K63+L63</f>
        <v>4488786.72</v>
      </c>
      <c r="N63" s="32">
        <v>4488786.72</v>
      </c>
      <c r="O63" s="32"/>
      <c r="P63" s="32">
        <f>N63+O63</f>
        <v>4488786.72</v>
      </c>
    </row>
    <row r="64" spans="1:16" ht="36" x14ac:dyDescent="0.3">
      <c r="A64" s="36" t="s">
        <v>210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266100</v>
      </c>
      <c r="G64" s="30">
        <v>1000</v>
      </c>
      <c r="H64" s="32">
        <v>2669.13</v>
      </c>
      <c r="I64" s="32"/>
      <c r="J64" s="32">
        <f>H64+I64</f>
        <v>2669.13</v>
      </c>
      <c r="K64" s="32"/>
      <c r="L64" s="32"/>
      <c r="M64" s="32"/>
      <c r="N64" s="32"/>
      <c r="O64" s="32"/>
      <c r="P64" s="32"/>
    </row>
    <row r="65" spans="1:16" ht="36" x14ac:dyDescent="0.3">
      <c r="A65" s="40" t="s">
        <v>49</v>
      </c>
      <c r="B65" s="28" t="s">
        <v>43</v>
      </c>
      <c r="C65" s="28" t="s">
        <v>100</v>
      </c>
      <c r="D65" s="29" t="s">
        <v>101</v>
      </c>
      <c r="E65" s="30">
        <v>112</v>
      </c>
      <c r="F65" s="31">
        <v>214000</v>
      </c>
      <c r="G65" s="30">
        <v>1000</v>
      </c>
      <c r="H65" s="32">
        <v>91882.989999999991</v>
      </c>
      <c r="I65" s="32"/>
      <c r="J65" s="32">
        <f t="shared" ref="J65:J91" si="5">H65+I65</f>
        <v>91882.989999999991</v>
      </c>
      <c r="K65" s="32">
        <v>20000</v>
      </c>
      <c r="L65" s="32"/>
      <c r="M65" s="32">
        <f t="shared" ref="M65:M91" si="6">K65+L65</f>
        <v>20000</v>
      </c>
      <c r="N65" s="32">
        <v>20000</v>
      </c>
      <c r="O65" s="32"/>
      <c r="P65" s="32">
        <f t="shared" ref="P65:P91" si="7">N65+O65</f>
        <v>20000</v>
      </c>
    </row>
    <row r="66" spans="1:16" x14ac:dyDescent="0.3">
      <c r="A66" s="173" t="s">
        <v>50</v>
      </c>
      <c r="B66" s="28" t="s">
        <v>43</v>
      </c>
      <c r="C66" s="28" t="s">
        <v>100</v>
      </c>
      <c r="D66" s="29" t="s">
        <v>101</v>
      </c>
      <c r="E66" s="30">
        <v>119</v>
      </c>
      <c r="F66" s="30">
        <v>213000</v>
      </c>
      <c r="G66" s="30">
        <v>1000</v>
      </c>
      <c r="H66" s="32">
        <v>1355613.59</v>
      </c>
      <c r="I66" s="32"/>
      <c r="J66" s="32">
        <f t="shared" si="5"/>
        <v>1355613.59</v>
      </c>
      <c r="K66" s="32">
        <v>1355613.59</v>
      </c>
      <c r="L66" s="32"/>
      <c r="M66" s="32">
        <f t="shared" si="6"/>
        <v>1355613.59</v>
      </c>
      <c r="N66" s="32">
        <v>1355613.59</v>
      </c>
      <c r="O66" s="32"/>
      <c r="P66" s="32">
        <f t="shared" si="7"/>
        <v>1355613.59</v>
      </c>
    </row>
    <row r="67" spans="1:16" x14ac:dyDescent="0.3">
      <c r="A67" s="173" t="s">
        <v>53</v>
      </c>
      <c r="B67" s="28" t="s">
        <v>43</v>
      </c>
      <c r="C67" s="28" t="s">
        <v>100</v>
      </c>
      <c r="D67" s="29" t="s">
        <v>101</v>
      </c>
      <c r="E67" s="30">
        <v>244</v>
      </c>
      <c r="F67" s="30">
        <v>221100</v>
      </c>
      <c r="G67" s="30">
        <v>1000</v>
      </c>
      <c r="H67" s="32">
        <v>300</v>
      </c>
      <c r="I67" s="32"/>
      <c r="J67" s="32">
        <f t="shared" si="5"/>
        <v>300</v>
      </c>
      <c r="K67" s="32">
        <v>0</v>
      </c>
      <c r="L67" s="32"/>
      <c r="M67" s="32">
        <f t="shared" si="6"/>
        <v>0</v>
      </c>
      <c r="N67" s="32">
        <v>0</v>
      </c>
      <c r="O67" s="32"/>
      <c r="P67" s="32">
        <f t="shared" si="7"/>
        <v>0</v>
      </c>
    </row>
    <row r="68" spans="1:16" x14ac:dyDescent="0.3">
      <c r="A68" s="81" t="s">
        <v>58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60</v>
      </c>
      <c r="G68" s="29" t="s">
        <v>48</v>
      </c>
      <c r="H68" s="32">
        <v>3576721.75</v>
      </c>
      <c r="I68" s="32"/>
      <c r="J68" s="32">
        <f t="shared" si="5"/>
        <v>3576721.75</v>
      </c>
      <c r="K68" s="32">
        <v>4226794.0999999996</v>
      </c>
      <c r="L68" s="32"/>
      <c r="M68" s="32">
        <f t="shared" si="6"/>
        <v>4226794.0999999996</v>
      </c>
      <c r="N68" s="32">
        <v>4420314.8899999997</v>
      </c>
      <c r="O68" s="32"/>
      <c r="P68" s="32">
        <f t="shared" si="7"/>
        <v>4420314.8899999997</v>
      </c>
    </row>
    <row r="69" spans="1:16" x14ac:dyDescent="0.3">
      <c r="A69" s="40" t="s">
        <v>61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62</v>
      </c>
      <c r="G69" s="29" t="s">
        <v>48</v>
      </c>
      <c r="H69" s="32">
        <v>1343722.52</v>
      </c>
      <c r="I69" s="32"/>
      <c r="J69" s="32">
        <f t="shared" si="5"/>
        <v>1343722.52</v>
      </c>
      <c r="K69" s="32">
        <v>1902380.6</v>
      </c>
      <c r="L69" s="32"/>
      <c r="M69" s="32">
        <f t="shared" si="6"/>
        <v>1902380.6</v>
      </c>
      <c r="N69" s="32">
        <v>1983351.63</v>
      </c>
      <c r="O69" s="32"/>
      <c r="P69" s="32">
        <f t="shared" si="7"/>
        <v>1983351.63</v>
      </c>
    </row>
    <row r="70" spans="1:16" x14ac:dyDescent="0.3">
      <c r="A70" s="40" t="s">
        <v>63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64</v>
      </c>
      <c r="G70" s="29" t="s">
        <v>48</v>
      </c>
      <c r="H70" s="32">
        <v>121057.60000000001</v>
      </c>
      <c r="I70" s="32"/>
      <c r="J70" s="32">
        <f t="shared" si="5"/>
        <v>121057.60000000001</v>
      </c>
      <c r="K70" s="32">
        <v>172092.96</v>
      </c>
      <c r="L70" s="32"/>
      <c r="M70" s="32">
        <f t="shared" si="6"/>
        <v>172092.96</v>
      </c>
      <c r="N70" s="32">
        <v>179678.2</v>
      </c>
      <c r="O70" s="32"/>
      <c r="P70" s="32">
        <f t="shared" si="7"/>
        <v>179678.2</v>
      </c>
    </row>
    <row r="71" spans="1:16" x14ac:dyDescent="0.3">
      <c r="A71" s="40" t="s">
        <v>65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66</v>
      </c>
      <c r="G71" s="29" t="s">
        <v>48</v>
      </c>
      <c r="H71" s="32">
        <v>182131.20000000001</v>
      </c>
      <c r="I71" s="32"/>
      <c r="J71" s="32">
        <f t="shared" si="5"/>
        <v>182131.20000000001</v>
      </c>
      <c r="K71" s="32">
        <v>295668.96000000002</v>
      </c>
      <c r="L71" s="32"/>
      <c r="M71" s="32">
        <f t="shared" si="6"/>
        <v>295668.96000000002</v>
      </c>
      <c r="N71" s="32">
        <v>308699.12</v>
      </c>
      <c r="O71" s="32"/>
      <c r="P71" s="32">
        <f t="shared" si="7"/>
        <v>308699.12</v>
      </c>
    </row>
    <row r="72" spans="1:16" x14ac:dyDescent="0.3">
      <c r="A72" s="81" t="s">
        <v>67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68</v>
      </c>
      <c r="G72" s="29" t="s">
        <v>48</v>
      </c>
      <c r="H72" s="32">
        <v>59536.4</v>
      </c>
      <c r="I72" s="32"/>
      <c r="J72" s="32">
        <f t="shared" si="5"/>
        <v>59536.4</v>
      </c>
      <c r="K72" s="32">
        <v>84527.22</v>
      </c>
      <c r="L72" s="32"/>
      <c r="M72" s="32">
        <f t="shared" si="6"/>
        <v>84527.22</v>
      </c>
      <c r="N72" s="32">
        <v>86184.55</v>
      </c>
      <c r="O72" s="32"/>
      <c r="P72" s="32">
        <f t="shared" si="7"/>
        <v>86184.55</v>
      </c>
    </row>
    <row r="73" spans="1:16" ht="24" x14ac:dyDescent="0.3">
      <c r="A73" s="40" t="s">
        <v>69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70</v>
      </c>
      <c r="G73" s="29" t="s">
        <v>48</v>
      </c>
      <c r="H73" s="32">
        <v>13200</v>
      </c>
      <c r="I73" s="32"/>
      <c r="J73" s="32">
        <f t="shared" si="5"/>
        <v>13200</v>
      </c>
      <c r="K73" s="32">
        <v>18000</v>
      </c>
      <c r="L73" s="32"/>
      <c r="M73" s="32">
        <f t="shared" si="6"/>
        <v>18000</v>
      </c>
      <c r="N73" s="32">
        <v>22500</v>
      </c>
      <c r="O73" s="32"/>
      <c r="P73" s="32">
        <f t="shared" si="7"/>
        <v>22500</v>
      </c>
    </row>
    <row r="74" spans="1:16" ht="24" x14ac:dyDescent="0.3">
      <c r="A74" s="81" t="s">
        <v>102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72</v>
      </c>
      <c r="G74" s="29" t="s">
        <v>48</v>
      </c>
      <c r="H74" s="32">
        <v>94200</v>
      </c>
      <c r="I74" s="32"/>
      <c r="J74" s="32">
        <f t="shared" si="5"/>
        <v>94200</v>
      </c>
      <c r="K74" s="32">
        <v>85500</v>
      </c>
      <c r="L74" s="32"/>
      <c r="M74" s="32">
        <f t="shared" si="6"/>
        <v>85500</v>
      </c>
      <c r="N74" s="32">
        <v>106875</v>
      </c>
      <c r="O74" s="32"/>
      <c r="P74" s="32">
        <f t="shared" si="7"/>
        <v>106875</v>
      </c>
    </row>
    <row r="75" spans="1:16" x14ac:dyDescent="0.3">
      <c r="A75" s="40" t="s">
        <v>73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74</v>
      </c>
      <c r="G75" s="29" t="s">
        <v>48</v>
      </c>
      <c r="H75" s="32">
        <v>120000</v>
      </c>
      <c r="I75" s="32"/>
      <c r="J75" s="32">
        <f t="shared" si="5"/>
        <v>120000</v>
      </c>
      <c r="K75" s="32">
        <v>100000</v>
      </c>
      <c r="L75" s="32"/>
      <c r="M75" s="32">
        <f t="shared" si="6"/>
        <v>100000</v>
      </c>
      <c r="N75" s="32">
        <v>100000</v>
      </c>
      <c r="O75" s="32"/>
      <c r="P75" s="32">
        <f t="shared" si="7"/>
        <v>100000</v>
      </c>
    </row>
    <row r="76" spans="1:16" x14ac:dyDescent="0.3">
      <c r="A76" s="40" t="s">
        <v>75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76</v>
      </c>
      <c r="G76" s="29" t="s">
        <v>48</v>
      </c>
      <c r="H76" s="32">
        <v>0</v>
      </c>
      <c r="I76" s="32"/>
      <c r="J76" s="32">
        <f t="shared" si="5"/>
        <v>0</v>
      </c>
      <c r="K76" s="34"/>
      <c r="L76" s="34"/>
      <c r="M76" s="32">
        <f t="shared" si="6"/>
        <v>0</v>
      </c>
      <c r="N76" s="34"/>
      <c r="O76" s="32"/>
      <c r="P76" s="32">
        <f t="shared" si="7"/>
        <v>0</v>
      </c>
    </row>
    <row r="77" spans="1:16" x14ac:dyDescent="0.3">
      <c r="A77" s="40" t="s">
        <v>77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78</v>
      </c>
      <c r="G77" s="29" t="s">
        <v>48</v>
      </c>
      <c r="H77" s="32">
        <v>63765.84</v>
      </c>
      <c r="I77" s="32"/>
      <c r="J77" s="32">
        <f t="shared" si="5"/>
        <v>63765.84</v>
      </c>
      <c r="K77" s="32">
        <v>99250</v>
      </c>
      <c r="L77" s="32"/>
      <c r="M77" s="32">
        <f t="shared" si="6"/>
        <v>99250</v>
      </c>
      <c r="N77" s="32">
        <v>124062.5</v>
      </c>
      <c r="O77" s="32"/>
      <c r="P77" s="32">
        <f t="shared" si="7"/>
        <v>124062.5</v>
      </c>
    </row>
    <row r="78" spans="1:16" x14ac:dyDescent="0.3">
      <c r="A78" s="173" t="s">
        <v>103</v>
      </c>
      <c r="B78" s="40" t="s">
        <v>43</v>
      </c>
      <c r="C78" s="40" t="s">
        <v>100</v>
      </c>
      <c r="D78" s="29" t="s">
        <v>101</v>
      </c>
      <c r="E78" s="173">
        <v>244</v>
      </c>
      <c r="F78" s="42">
        <v>226500</v>
      </c>
      <c r="G78" s="29" t="s">
        <v>48</v>
      </c>
      <c r="H78" s="32">
        <v>195300</v>
      </c>
      <c r="I78" s="32"/>
      <c r="J78" s="32">
        <f t="shared" si="5"/>
        <v>195300</v>
      </c>
      <c r="K78" s="32">
        <v>244125</v>
      </c>
      <c r="L78" s="32"/>
      <c r="M78" s="32">
        <f t="shared" si="6"/>
        <v>244125</v>
      </c>
      <c r="N78" s="32">
        <v>305156.25</v>
      </c>
      <c r="O78" s="32"/>
      <c r="P78" s="32">
        <f t="shared" si="7"/>
        <v>305156.25</v>
      </c>
    </row>
    <row r="79" spans="1:16" ht="24" x14ac:dyDescent="0.3">
      <c r="A79" s="40" t="s">
        <v>79</v>
      </c>
      <c r="B79" s="40" t="s">
        <v>43</v>
      </c>
      <c r="C79" s="40" t="s">
        <v>100</v>
      </c>
      <c r="D79" s="29" t="s">
        <v>101</v>
      </c>
      <c r="E79" s="173">
        <v>244</v>
      </c>
      <c r="F79" s="42">
        <v>226800</v>
      </c>
      <c r="G79" s="29" t="s">
        <v>48</v>
      </c>
      <c r="H79" s="32">
        <v>335000</v>
      </c>
      <c r="I79" s="32"/>
      <c r="J79" s="32">
        <f t="shared" si="5"/>
        <v>335000</v>
      </c>
      <c r="K79" s="32">
        <v>337000</v>
      </c>
      <c r="L79" s="32"/>
      <c r="M79" s="32">
        <f t="shared" si="6"/>
        <v>337000</v>
      </c>
      <c r="N79" s="32">
        <v>337000</v>
      </c>
      <c r="O79" s="32"/>
      <c r="P79" s="32">
        <f t="shared" si="7"/>
        <v>337000</v>
      </c>
    </row>
    <row r="80" spans="1:16" x14ac:dyDescent="0.3">
      <c r="A80" s="40" t="s">
        <v>81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82</v>
      </c>
      <c r="G80" s="29" t="s">
        <v>48</v>
      </c>
      <c r="H80" s="32">
        <v>99700</v>
      </c>
      <c r="I80" s="32"/>
      <c r="J80" s="32">
        <f t="shared" si="5"/>
        <v>99700</v>
      </c>
      <c r="K80" s="32">
        <v>100000</v>
      </c>
      <c r="L80" s="32"/>
      <c r="M80" s="32">
        <f t="shared" si="6"/>
        <v>100000</v>
      </c>
      <c r="N80" s="32">
        <v>100000</v>
      </c>
      <c r="O80" s="32"/>
      <c r="P80" s="32">
        <f t="shared" si="7"/>
        <v>100000</v>
      </c>
    </row>
    <row r="81" spans="1:16" x14ac:dyDescent="0.3">
      <c r="A81" s="40" t="s">
        <v>104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105</v>
      </c>
      <c r="G81" s="29" t="s">
        <v>48</v>
      </c>
      <c r="H81" s="32">
        <v>14000</v>
      </c>
      <c r="I81" s="32"/>
      <c r="J81" s="32">
        <f t="shared" si="5"/>
        <v>14000</v>
      </c>
      <c r="K81" s="32">
        <v>14000</v>
      </c>
      <c r="L81" s="32"/>
      <c r="M81" s="32">
        <f t="shared" si="6"/>
        <v>14000</v>
      </c>
      <c r="N81" s="32">
        <v>16000</v>
      </c>
      <c r="O81" s="32"/>
      <c r="P81" s="32">
        <f t="shared" si="7"/>
        <v>16000</v>
      </c>
    </row>
    <row r="82" spans="1:16" ht="24" x14ac:dyDescent="0.3">
      <c r="A82" s="40" t="s">
        <v>83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84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82" t="s">
        <v>85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86</v>
      </c>
      <c r="G83" s="29" t="s">
        <v>48</v>
      </c>
      <c r="H83" s="32">
        <v>30000</v>
      </c>
      <c r="I83" s="32"/>
      <c r="J83" s="32">
        <f t="shared" si="5"/>
        <v>30000</v>
      </c>
      <c r="K83" s="32">
        <v>30000</v>
      </c>
      <c r="L83" s="32"/>
      <c r="M83" s="32">
        <f t="shared" si="6"/>
        <v>30000</v>
      </c>
      <c r="N83" s="32">
        <v>30000</v>
      </c>
      <c r="O83" s="32"/>
      <c r="P83" s="32">
        <f t="shared" si="7"/>
        <v>30000</v>
      </c>
    </row>
    <row r="84" spans="1:16" x14ac:dyDescent="0.3">
      <c r="A84" s="82" t="s">
        <v>220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219</v>
      </c>
      <c r="G84" s="29" t="s">
        <v>48</v>
      </c>
      <c r="H84" s="32">
        <v>150000</v>
      </c>
      <c r="I84" s="32"/>
      <c r="J84" s="32">
        <f t="shared" si="5"/>
        <v>150000</v>
      </c>
      <c r="K84" s="32">
        <v>0</v>
      </c>
      <c r="L84" s="32"/>
      <c r="M84" s="32">
        <f t="shared" si="6"/>
        <v>0</v>
      </c>
      <c r="N84" s="32">
        <v>0</v>
      </c>
      <c r="O84" s="32"/>
      <c r="P84" s="32">
        <f t="shared" si="7"/>
        <v>0</v>
      </c>
    </row>
    <row r="85" spans="1:16" x14ac:dyDescent="0.3">
      <c r="A85" s="40" t="s">
        <v>89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90</v>
      </c>
      <c r="G85" s="29" t="s">
        <v>48</v>
      </c>
      <c r="H85" s="32">
        <v>40000</v>
      </c>
      <c r="I85" s="32"/>
      <c r="J85" s="32">
        <f t="shared" si="5"/>
        <v>40000</v>
      </c>
      <c r="K85" s="32">
        <v>40000</v>
      </c>
      <c r="L85" s="32"/>
      <c r="M85" s="32">
        <f t="shared" si="6"/>
        <v>40000</v>
      </c>
      <c r="N85" s="32">
        <v>40000</v>
      </c>
      <c r="O85" s="32"/>
      <c r="P85" s="32">
        <f t="shared" si="7"/>
        <v>40000</v>
      </c>
    </row>
    <row r="86" spans="1:16" x14ac:dyDescent="0.3">
      <c r="A86" s="40" t="s">
        <v>106</v>
      </c>
      <c r="B86" s="44" t="s">
        <v>43</v>
      </c>
      <c r="C86" s="44" t="s">
        <v>100</v>
      </c>
      <c r="D86" s="29" t="s">
        <v>101</v>
      </c>
      <c r="E86" s="43" t="s">
        <v>54</v>
      </c>
      <c r="F86" s="43" t="s">
        <v>107</v>
      </c>
      <c r="G86" s="29" t="s">
        <v>48</v>
      </c>
      <c r="H86" s="32">
        <v>22500</v>
      </c>
      <c r="I86" s="32"/>
      <c r="J86" s="32">
        <f t="shared" si="5"/>
        <v>22500</v>
      </c>
      <c r="K86" s="32">
        <v>22500</v>
      </c>
      <c r="L86" s="32"/>
      <c r="M86" s="32">
        <f t="shared" si="6"/>
        <v>22500</v>
      </c>
      <c r="N86" s="32">
        <v>22500</v>
      </c>
      <c r="O86" s="32"/>
      <c r="P86" s="32">
        <f t="shared" si="7"/>
        <v>22500</v>
      </c>
    </row>
    <row r="87" spans="1:16" x14ac:dyDescent="0.3">
      <c r="A87" s="40" t="s">
        <v>91</v>
      </c>
      <c r="B87" s="28" t="s">
        <v>43</v>
      </c>
      <c r="C87" s="28" t="s">
        <v>100</v>
      </c>
      <c r="D87" s="29" t="s">
        <v>101</v>
      </c>
      <c r="E87" s="45" t="s">
        <v>54</v>
      </c>
      <c r="F87" s="45" t="s">
        <v>92</v>
      </c>
      <c r="G87" s="45" t="s">
        <v>48</v>
      </c>
      <c r="H87" s="32">
        <v>80000</v>
      </c>
      <c r="I87" s="32"/>
      <c r="J87" s="32">
        <f t="shared" si="5"/>
        <v>80000</v>
      </c>
      <c r="K87" s="32">
        <v>80000</v>
      </c>
      <c r="L87" s="32"/>
      <c r="M87" s="32">
        <f t="shared" si="6"/>
        <v>80000</v>
      </c>
      <c r="N87" s="32">
        <v>80000</v>
      </c>
      <c r="O87" s="32"/>
      <c r="P87" s="32">
        <f t="shared" si="7"/>
        <v>80000</v>
      </c>
    </row>
    <row r="88" spans="1:16" x14ac:dyDescent="0.3">
      <c r="A88" s="40" t="s">
        <v>93</v>
      </c>
      <c r="B88" s="28" t="s">
        <v>43</v>
      </c>
      <c r="C88" s="28" t="s">
        <v>100</v>
      </c>
      <c r="D88" s="29" t="s">
        <v>101</v>
      </c>
      <c r="E88" s="29" t="s">
        <v>94</v>
      </c>
      <c r="F88" s="46" t="s">
        <v>95</v>
      </c>
      <c r="G88" s="46" t="s">
        <v>48</v>
      </c>
      <c r="H88" s="32">
        <v>60238</v>
      </c>
      <c r="I88" s="32"/>
      <c r="J88" s="32">
        <f t="shared" si="5"/>
        <v>60238</v>
      </c>
      <c r="K88" s="32">
        <v>60238</v>
      </c>
      <c r="L88" s="32"/>
      <c r="M88" s="32">
        <f t="shared" si="6"/>
        <v>60238</v>
      </c>
      <c r="N88" s="32">
        <v>60238</v>
      </c>
      <c r="O88" s="32"/>
      <c r="P88" s="32">
        <f t="shared" si="7"/>
        <v>60238</v>
      </c>
    </row>
    <row r="89" spans="1:16" x14ac:dyDescent="0.3">
      <c r="A89" s="40" t="s">
        <v>108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97</v>
      </c>
      <c r="G89" s="46" t="s">
        <v>48</v>
      </c>
      <c r="H89" s="32">
        <v>25281</v>
      </c>
      <c r="I89" s="32"/>
      <c r="J89" s="32">
        <f t="shared" si="5"/>
        <v>25281</v>
      </c>
      <c r="K89" s="32">
        <v>25281</v>
      </c>
      <c r="L89" s="32"/>
      <c r="M89" s="32">
        <f t="shared" si="6"/>
        <v>25281</v>
      </c>
      <c r="N89" s="32">
        <v>25281</v>
      </c>
      <c r="O89" s="32"/>
      <c r="P89" s="32">
        <f t="shared" si="7"/>
        <v>25281</v>
      </c>
    </row>
    <row r="90" spans="1:16" x14ac:dyDescent="0.3">
      <c r="A90" s="40" t="s">
        <v>109</v>
      </c>
      <c r="B90" s="28" t="s">
        <v>43</v>
      </c>
      <c r="C90" s="28" t="s">
        <v>100</v>
      </c>
      <c r="D90" s="29" t="s">
        <v>101</v>
      </c>
      <c r="E90" s="29" t="s">
        <v>110</v>
      </c>
      <c r="F90" s="46" t="s">
        <v>111</v>
      </c>
      <c r="G90" s="46" t="s">
        <v>48</v>
      </c>
      <c r="H90" s="32">
        <v>37790</v>
      </c>
      <c r="I90" s="32"/>
      <c r="J90" s="32">
        <f t="shared" si="5"/>
        <v>37790</v>
      </c>
      <c r="K90" s="32">
        <v>37790</v>
      </c>
      <c r="L90" s="32"/>
      <c r="M90" s="32">
        <f t="shared" si="6"/>
        <v>37790</v>
      </c>
      <c r="N90" s="32">
        <v>37790</v>
      </c>
      <c r="O90" s="32"/>
      <c r="P90" s="32">
        <f t="shared" si="7"/>
        <v>37790</v>
      </c>
    </row>
    <row r="91" spans="1:16" ht="24" x14ac:dyDescent="0.3">
      <c r="A91" s="40" t="s">
        <v>229</v>
      </c>
      <c r="B91" s="28" t="s">
        <v>43</v>
      </c>
      <c r="C91" s="28" t="s">
        <v>100</v>
      </c>
      <c r="D91" s="29" t="s">
        <v>101</v>
      </c>
      <c r="E91" s="29" t="s">
        <v>227</v>
      </c>
      <c r="F91" s="46" t="s">
        <v>228</v>
      </c>
      <c r="G91" s="46" t="s">
        <v>48</v>
      </c>
      <c r="H91" s="32">
        <v>177.02</v>
      </c>
      <c r="I91" s="32"/>
      <c r="J91" s="32">
        <f t="shared" si="5"/>
        <v>177.02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672" t="s">
        <v>98</v>
      </c>
      <c r="B92" s="672"/>
      <c r="C92" s="672"/>
      <c r="D92" s="672"/>
      <c r="E92" s="672"/>
      <c r="F92" s="672"/>
      <c r="G92" s="672"/>
      <c r="H92" s="98">
        <f>SUM(H63:H91)</f>
        <v>12640904.629999999</v>
      </c>
      <c r="I92" s="98">
        <f t="shared" ref="I92:P92" si="8">SUM(I63:I91)</f>
        <v>0</v>
      </c>
      <c r="J92" s="98">
        <f t="shared" si="8"/>
        <v>12640904.629999999</v>
      </c>
      <c r="K92" s="98">
        <f t="shared" si="8"/>
        <v>13879548.150000002</v>
      </c>
      <c r="L92" s="98">
        <f t="shared" si="8"/>
        <v>0</v>
      </c>
      <c r="M92" s="98">
        <f t="shared" si="8"/>
        <v>13879548.150000002</v>
      </c>
      <c r="N92" s="98">
        <f t="shared" si="8"/>
        <v>14290031.449999997</v>
      </c>
      <c r="O92" s="98">
        <f t="shared" si="8"/>
        <v>0</v>
      </c>
      <c r="P92" s="98">
        <f t="shared" si="8"/>
        <v>14290031.449999997</v>
      </c>
    </row>
    <row r="93" spans="1:16" ht="15" customHeight="1" x14ac:dyDescent="0.3">
      <c r="A93" s="704" t="s">
        <v>112</v>
      </c>
      <c r="B93" s="704"/>
      <c r="C93" s="704"/>
      <c r="D93" s="704"/>
      <c r="E93" s="704"/>
      <c r="F93" s="704"/>
      <c r="G93" s="704"/>
      <c r="H93" s="704"/>
      <c r="I93" s="704"/>
      <c r="J93" s="704"/>
      <c r="K93" s="704"/>
      <c r="L93" s="704"/>
      <c r="M93" s="704"/>
      <c r="N93" s="704"/>
      <c r="O93" s="704"/>
      <c r="P93" s="704"/>
    </row>
    <row r="94" spans="1:16" x14ac:dyDescent="0.3">
      <c r="A94" s="40" t="s">
        <v>87</v>
      </c>
      <c r="B94" s="40" t="s">
        <v>43</v>
      </c>
      <c r="C94" s="40" t="s">
        <v>44</v>
      </c>
      <c r="D94" s="45" t="s">
        <v>45</v>
      </c>
      <c r="E94" s="45" t="s">
        <v>54</v>
      </c>
      <c r="F94" s="45" t="s">
        <v>88</v>
      </c>
      <c r="G94" s="99" t="s">
        <v>113</v>
      </c>
      <c r="H94" s="32">
        <v>5000000</v>
      </c>
      <c r="I94" s="32"/>
      <c r="J94" s="32">
        <f>H94+I94</f>
        <v>5000000</v>
      </c>
      <c r="K94" s="32">
        <v>5800000</v>
      </c>
      <c r="L94" s="32"/>
      <c r="M94" s="32">
        <f>K94+L94</f>
        <v>5800000</v>
      </c>
      <c r="N94" s="32">
        <v>5800000</v>
      </c>
      <c r="O94" s="97"/>
      <c r="P94" s="32">
        <f>N94+O94</f>
        <v>5800000</v>
      </c>
    </row>
    <row r="95" spans="1:16" x14ac:dyDescent="0.3">
      <c r="A95" s="672" t="s">
        <v>114</v>
      </c>
      <c r="B95" s="672"/>
      <c r="C95" s="672"/>
      <c r="D95" s="672"/>
      <c r="E95" s="672"/>
      <c r="F95" s="672"/>
      <c r="G95" s="672"/>
      <c r="H95" s="100">
        <f>SUM(H94)</f>
        <v>5000000</v>
      </c>
      <c r="I95" s="100">
        <f t="shared" ref="I95:P95" si="9">SUM(I94)</f>
        <v>0</v>
      </c>
      <c r="J95" s="100">
        <f t="shared" si="9"/>
        <v>5000000</v>
      </c>
      <c r="K95" s="100">
        <f t="shared" si="9"/>
        <v>5800000</v>
      </c>
      <c r="L95" s="100">
        <f t="shared" si="9"/>
        <v>0</v>
      </c>
      <c r="M95" s="100">
        <f t="shared" si="9"/>
        <v>5800000</v>
      </c>
      <c r="N95" s="100">
        <f t="shared" si="9"/>
        <v>5800000</v>
      </c>
      <c r="O95" s="100">
        <f t="shared" si="9"/>
        <v>0</v>
      </c>
      <c r="P95" s="100">
        <f t="shared" si="9"/>
        <v>5800000</v>
      </c>
    </row>
    <row r="96" spans="1:16" hidden="1" x14ac:dyDescent="0.3">
      <c r="A96" s="702" t="s">
        <v>115</v>
      </c>
      <c r="B96" s="702"/>
      <c r="C96" s="702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97"/>
      <c r="P96" s="97"/>
    </row>
    <row r="97" spans="1:16" ht="25.2" hidden="1" customHeight="1" thickBot="1" x14ac:dyDescent="0.35">
      <c r="A97" s="702"/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44</v>
      </c>
      <c r="D98" s="58" t="s">
        <v>116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44</v>
      </c>
      <c r="D99" s="58" t="s">
        <v>116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44</v>
      </c>
      <c r="D100" s="58" t="s">
        <v>116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702" t="s">
        <v>120</v>
      </c>
      <c r="B101" s="702"/>
      <c r="C101" s="702"/>
      <c r="D101" s="702"/>
      <c r="E101" s="702"/>
      <c r="F101" s="702"/>
      <c r="G101" s="702"/>
      <c r="H101" s="59">
        <f>SUM(H98:H100)</f>
        <v>0</v>
      </c>
      <c r="I101" s="59"/>
      <c r="J101" s="59"/>
      <c r="K101" s="59">
        <f t="shared" ref="K101:N101" si="10">SUM(K98:K100)</f>
        <v>0</v>
      </c>
      <c r="L101" s="59"/>
      <c r="M101" s="59"/>
      <c r="N101" s="59">
        <f t="shared" si="10"/>
        <v>0</v>
      </c>
      <c r="O101" s="97"/>
      <c r="P101" s="97"/>
    </row>
    <row r="102" spans="1:16" hidden="1" x14ac:dyDescent="0.3">
      <c r="A102" s="82" t="s">
        <v>42</v>
      </c>
      <c r="B102" s="58" t="s">
        <v>43</v>
      </c>
      <c r="C102" s="58" t="s">
        <v>100</v>
      </c>
      <c r="D102" s="58" t="s">
        <v>121</v>
      </c>
      <c r="E102" s="58" t="s">
        <v>46</v>
      </c>
      <c r="F102" s="58" t="s">
        <v>47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82" t="s">
        <v>50</v>
      </c>
      <c r="B103" s="58" t="s">
        <v>43</v>
      </c>
      <c r="C103" s="58" t="s">
        <v>100</v>
      </c>
      <c r="D103" s="58" t="s">
        <v>121</v>
      </c>
      <c r="E103" s="58" t="s">
        <v>51</v>
      </c>
      <c r="F103" s="58" t="s">
        <v>52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118</v>
      </c>
      <c r="B104" s="58" t="s">
        <v>43</v>
      </c>
      <c r="C104" s="58" t="s">
        <v>100</v>
      </c>
      <c r="D104" s="58" t="s">
        <v>121</v>
      </c>
      <c r="E104" s="58" t="s">
        <v>54</v>
      </c>
      <c r="F104" s="58" t="s">
        <v>119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40" t="s">
        <v>122</v>
      </c>
      <c r="B105" s="58" t="s">
        <v>43</v>
      </c>
      <c r="C105" s="58" t="s">
        <v>123</v>
      </c>
      <c r="D105" s="58" t="s">
        <v>121</v>
      </c>
      <c r="E105" s="58" t="s">
        <v>54</v>
      </c>
      <c r="F105" s="58" t="s">
        <v>124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705" t="s">
        <v>125</v>
      </c>
      <c r="B106" s="705"/>
      <c r="C106" s="705"/>
      <c r="D106" s="705"/>
      <c r="E106" s="705"/>
      <c r="F106" s="705"/>
      <c r="G106" s="705"/>
      <c r="H106" s="83">
        <f>SUM(H102:H105)</f>
        <v>0</v>
      </c>
      <c r="I106" s="83"/>
      <c r="J106" s="83"/>
      <c r="K106" s="83">
        <f t="shared" ref="K106:N106" si="11">SUM(K102:K105)</f>
        <v>0</v>
      </c>
      <c r="L106" s="83"/>
      <c r="M106" s="83"/>
      <c r="N106" s="83">
        <f t="shared" si="11"/>
        <v>0</v>
      </c>
      <c r="O106" s="97"/>
      <c r="P106" s="97"/>
    </row>
    <row r="107" spans="1:16" hidden="1" x14ac:dyDescent="0.3">
      <c r="A107" s="706" t="s">
        <v>126</v>
      </c>
      <c r="B107" s="706"/>
      <c r="C107" s="706"/>
      <c r="D107" s="706"/>
      <c r="E107" s="706"/>
      <c r="F107" s="706"/>
      <c r="G107" s="706"/>
      <c r="H107" s="101">
        <f>H101+H106</f>
        <v>0</v>
      </c>
      <c r="I107" s="101"/>
      <c r="J107" s="101"/>
      <c r="K107" s="101">
        <f t="shared" ref="K107:N107" si="12">K101+K106</f>
        <v>0</v>
      </c>
      <c r="L107" s="101"/>
      <c r="M107" s="101"/>
      <c r="N107" s="101">
        <f t="shared" si="12"/>
        <v>0</v>
      </c>
      <c r="O107" s="97"/>
      <c r="P107" s="97"/>
    </row>
    <row r="108" spans="1:16" hidden="1" x14ac:dyDescent="0.3">
      <c r="A108" s="700" t="s">
        <v>127</v>
      </c>
      <c r="B108" s="700"/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0"/>
      <c r="O108" s="97"/>
      <c r="P108" s="97"/>
    </row>
    <row r="109" spans="1:16" hidden="1" x14ac:dyDescent="0.3">
      <c r="A109" s="82" t="s">
        <v>42</v>
      </c>
      <c r="B109" s="58" t="s">
        <v>43</v>
      </c>
      <c r="C109" s="58" t="s">
        <v>100</v>
      </c>
      <c r="D109" s="58" t="s">
        <v>128</v>
      </c>
      <c r="E109" s="58" t="s">
        <v>46</v>
      </c>
      <c r="F109" s="58" t="s">
        <v>47</v>
      </c>
      <c r="G109" s="102" t="s">
        <v>129</v>
      </c>
      <c r="H109" s="32"/>
      <c r="I109" s="32"/>
      <c r="J109" s="32"/>
      <c r="K109" s="34"/>
      <c r="L109" s="34"/>
      <c r="M109" s="34"/>
      <c r="N109" s="34"/>
      <c r="O109" s="97"/>
      <c r="P109" s="97"/>
    </row>
    <row r="110" spans="1:16" hidden="1" x14ac:dyDescent="0.3">
      <c r="A110" s="82" t="s">
        <v>50</v>
      </c>
      <c r="B110" s="58" t="s">
        <v>43</v>
      </c>
      <c r="C110" s="58" t="s">
        <v>100</v>
      </c>
      <c r="D110" s="58" t="s">
        <v>128</v>
      </c>
      <c r="E110" s="58" t="s">
        <v>51</v>
      </c>
      <c r="F110" s="58">
        <v>213000</v>
      </c>
      <c r="G110" s="102" t="s">
        <v>129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16" t="s">
        <v>130</v>
      </c>
      <c r="B111" s="716"/>
      <c r="C111" s="716"/>
      <c r="D111" s="716"/>
      <c r="E111" s="716"/>
      <c r="F111" s="716"/>
      <c r="G111" s="716"/>
      <c r="H111" s="121">
        <f>SUM(H109:H110)</f>
        <v>0</v>
      </c>
      <c r="I111" s="121"/>
      <c r="J111" s="121"/>
      <c r="K111" s="121">
        <f t="shared" ref="K111:N111" si="13">SUM(K109:K110)</f>
        <v>0</v>
      </c>
      <c r="L111" s="121"/>
      <c r="M111" s="121"/>
      <c r="N111" s="121">
        <f t="shared" si="13"/>
        <v>0</v>
      </c>
      <c r="O111" s="122"/>
      <c r="P111" s="122"/>
    </row>
    <row r="112" spans="1:16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</row>
    <row r="113" spans="1:16" x14ac:dyDescent="0.3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82" t="s">
        <v>42</v>
      </c>
      <c r="B114" s="28" t="s">
        <v>43</v>
      </c>
      <c r="C114" s="28" t="s">
        <v>44</v>
      </c>
      <c r="D114" s="58" t="s">
        <v>116</v>
      </c>
      <c r="E114" s="29" t="s">
        <v>46</v>
      </c>
      <c r="F114" s="46" t="s">
        <v>47</v>
      </c>
      <c r="G114" s="46" t="s">
        <v>180</v>
      </c>
      <c r="H114" s="32">
        <v>22538902.260000002</v>
      </c>
      <c r="I114" s="32"/>
      <c r="J114" s="32">
        <f t="shared" ref="J114:J117" si="14">H114+I114</f>
        <v>22538902.260000002</v>
      </c>
      <c r="K114" s="32">
        <v>0</v>
      </c>
      <c r="L114" s="32"/>
      <c r="M114" s="32">
        <f t="shared" ref="M114:M117" si="15">K114+L114</f>
        <v>0</v>
      </c>
      <c r="N114" s="32">
        <v>0</v>
      </c>
      <c r="O114" s="32"/>
      <c r="P114" s="32">
        <f t="shared" ref="P114:P125" si="16">N114+O114</f>
        <v>0</v>
      </c>
    </row>
    <row r="115" spans="1:16" ht="36" x14ac:dyDescent="0.3">
      <c r="A115" s="36" t="s">
        <v>210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209</v>
      </c>
      <c r="G115" s="46" t="s">
        <v>180</v>
      </c>
      <c r="H115" s="32">
        <v>3271.5</v>
      </c>
      <c r="I115" s="32"/>
      <c r="J115" s="32">
        <f t="shared" si="14"/>
        <v>3271.5</v>
      </c>
      <c r="K115" s="32"/>
      <c r="L115" s="32"/>
      <c r="M115" s="32"/>
      <c r="N115" s="32"/>
      <c r="O115" s="32"/>
      <c r="P115" s="32"/>
    </row>
    <row r="116" spans="1:16" x14ac:dyDescent="0.3">
      <c r="A116" s="82" t="s">
        <v>50</v>
      </c>
      <c r="B116" s="28" t="s">
        <v>43</v>
      </c>
      <c r="C116" s="28" t="s">
        <v>44</v>
      </c>
      <c r="D116" s="58" t="s">
        <v>116</v>
      </c>
      <c r="E116" s="29" t="s">
        <v>51</v>
      </c>
      <c r="F116" s="46" t="s">
        <v>52</v>
      </c>
      <c r="G116" s="46" t="s">
        <v>180</v>
      </c>
      <c r="H116" s="32">
        <v>5105802.3600000003</v>
      </c>
      <c r="I116" s="32"/>
      <c r="J116" s="32">
        <f t="shared" si="14"/>
        <v>5105802.3600000003</v>
      </c>
      <c r="K116" s="32">
        <v>0</v>
      </c>
      <c r="L116" s="32"/>
      <c r="M116" s="32">
        <f t="shared" si="15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82" t="s">
        <v>118</v>
      </c>
      <c r="B117" s="28" t="s">
        <v>43</v>
      </c>
      <c r="C117" s="28" t="s">
        <v>44</v>
      </c>
      <c r="D117" s="58" t="s">
        <v>116</v>
      </c>
      <c r="E117" s="29" t="s">
        <v>54</v>
      </c>
      <c r="F117" s="46" t="s">
        <v>119</v>
      </c>
      <c r="G117" s="46" t="s">
        <v>180</v>
      </c>
      <c r="H117" s="32">
        <v>47000</v>
      </c>
      <c r="I117" s="32"/>
      <c r="J117" s="32">
        <f t="shared" si="14"/>
        <v>47000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715" t="s">
        <v>178</v>
      </c>
      <c r="B118" s="715"/>
      <c r="C118" s="715"/>
      <c r="D118" s="715"/>
      <c r="E118" s="715"/>
      <c r="F118" s="715"/>
      <c r="G118" s="715"/>
      <c r="H118" s="101">
        <f>SUM(H114:H117)</f>
        <v>27694976.120000001</v>
      </c>
      <c r="I118" s="101">
        <f t="shared" ref="I118:P118" si="17">SUM(I114:I117)</f>
        <v>0</v>
      </c>
      <c r="J118" s="101">
        <f t="shared" si="17"/>
        <v>27694976.120000001</v>
      </c>
      <c r="K118" s="101">
        <f t="shared" si="17"/>
        <v>0</v>
      </c>
      <c r="L118" s="101">
        <f t="shared" si="17"/>
        <v>0</v>
      </c>
      <c r="M118" s="101">
        <f t="shared" si="17"/>
        <v>0</v>
      </c>
      <c r="N118" s="101">
        <f t="shared" si="17"/>
        <v>0</v>
      </c>
      <c r="O118" s="101">
        <f t="shared" si="17"/>
        <v>0</v>
      </c>
      <c r="P118" s="101">
        <f t="shared" si="17"/>
        <v>0</v>
      </c>
    </row>
    <row r="119" spans="1:16" x14ac:dyDescent="0.3">
      <c r="A119" s="82" t="s">
        <v>42</v>
      </c>
      <c r="B119" s="28" t="s">
        <v>43</v>
      </c>
      <c r="C119" s="28" t="s">
        <v>100</v>
      </c>
      <c r="D119" s="58" t="s">
        <v>121</v>
      </c>
      <c r="E119" s="29" t="s">
        <v>46</v>
      </c>
      <c r="F119" s="46" t="s">
        <v>47</v>
      </c>
      <c r="G119" s="46" t="s">
        <v>180</v>
      </c>
      <c r="H119" s="32">
        <v>39632059.5</v>
      </c>
      <c r="I119" s="32"/>
      <c r="J119" s="32">
        <f t="shared" ref="J119:J125" si="18">H119+I119</f>
        <v>39632059.5</v>
      </c>
      <c r="K119" s="32">
        <v>0</v>
      </c>
      <c r="L119" s="32"/>
      <c r="M119" s="32">
        <f t="shared" ref="M119:M125" si="19">K119+L119</f>
        <v>0</v>
      </c>
      <c r="N119" s="32">
        <v>0</v>
      </c>
      <c r="O119" s="32"/>
      <c r="P119" s="32">
        <f t="shared" si="16"/>
        <v>0</v>
      </c>
    </row>
    <row r="120" spans="1:16" ht="36" x14ac:dyDescent="0.3">
      <c r="A120" s="36" t="s">
        <v>210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209</v>
      </c>
      <c r="G120" s="46" t="s">
        <v>180</v>
      </c>
      <c r="H120" s="32">
        <v>30930.9</v>
      </c>
      <c r="I120" s="32"/>
      <c r="J120" s="32">
        <f t="shared" si="18"/>
        <v>30930.9</v>
      </c>
      <c r="K120" s="32"/>
      <c r="L120" s="32"/>
      <c r="M120" s="32"/>
      <c r="N120" s="32"/>
      <c r="O120" s="32"/>
      <c r="P120" s="32"/>
    </row>
    <row r="121" spans="1:16" x14ac:dyDescent="0.3">
      <c r="A121" s="82" t="s">
        <v>50</v>
      </c>
      <c r="B121" s="28" t="s">
        <v>43</v>
      </c>
      <c r="C121" s="28" t="s">
        <v>100</v>
      </c>
      <c r="D121" s="58" t="s">
        <v>121</v>
      </c>
      <c r="E121" s="29" t="s">
        <v>51</v>
      </c>
      <c r="F121" s="46" t="s">
        <v>52</v>
      </c>
      <c r="G121" s="46" t="s">
        <v>180</v>
      </c>
      <c r="H121" s="32">
        <v>8983667.3300000001</v>
      </c>
      <c r="I121" s="32"/>
      <c r="J121" s="32">
        <f t="shared" si="18"/>
        <v>8983667.3300000001</v>
      </c>
      <c r="K121" s="32">
        <v>0</v>
      </c>
      <c r="L121" s="32"/>
      <c r="M121" s="32">
        <f t="shared" si="19"/>
        <v>0</v>
      </c>
      <c r="N121" s="32">
        <v>0</v>
      </c>
      <c r="O121" s="32"/>
      <c r="P121" s="32">
        <f t="shared" si="16"/>
        <v>0</v>
      </c>
    </row>
    <row r="122" spans="1:16" x14ac:dyDescent="0.3">
      <c r="A122" s="82" t="s">
        <v>118</v>
      </c>
      <c r="B122" s="28" t="s">
        <v>43</v>
      </c>
      <c r="C122" s="28" t="s">
        <v>100</v>
      </c>
      <c r="D122" s="58" t="s">
        <v>121</v>
      </c>
      <c r="E122" s="29" t="s">
        <v>54</v>
      </c>
      <c r="F122" s="46" t="s">
        <v>119</v>
      </c>
      <c r="G122" s="46" t="s">
        <v>180</v>
      </c>
      <c r="H122" s="32">
        <v>54991.59</v>
      </c>
      <c r="I122" s="32"/>
      <c r="J122" s="32">
        <f t="shared" si="18"/>
        <v>54991.59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236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235</v>
      </c>
      <c r="G123" s="46" t="s">
        <v>180</v>
      </c>
      <c r="H123" s="32">
        <v>0</v>
      </c>
      <c r="I123" s="32">
        <v>2191130</v>
      </c>
      <c r="J123" s="32">
        <f t="shared" si="18"/>
        <v>2191130</v>
      </c>
      <c r="K123" s="32"/>
      <c r="L123" s="32"/>
      <c r="M123" s="32"/>
      <c r="N123" s="32"/>
      <c r="O123" s="32"/>
      <c r="P123" s="32"/>
    </row>
    <row r="124" spans="1:16" ht="24" x14ac:dyDescent="0.3">
      <c r="A124" s="82" t="s">
        <v>214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213</v>
      </c>
      <c r="G124" s="46" t="s">
        <v>180</v>
      </c>
      <c r="H124" s="32">
        <v>12746</v>
      </c>
      <c r="I124" s="32"/>
      <c r="J124" s="32">
        <f t="shared" si="18"/>
        <v>12746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82" t="s">
        <v>122</v>
      </c>
      <c r="B125" s="28" t="s">
        <v>43</v>
      </c>
      <c r="C125" s="28" t="s">
        <v>123</v>
      </c>
      <c r="D125" s="58" t="s">
        <v>121</v>
      </c>
      <c r="E125" s="29" t="s">
        <v>54</v>
      </c>
      <c r="F125" s="46" t="s">
        <v>124</v>
      </c>
      <c r="G125" s="46" t="s">
        <v>180</v>
      </c>
      <c r="H125" s="32">
        <v>0</v>
      </c>
      <c r="I125" s="32"/>
      <c r="J125" s="32">
        <f t="shared" si="18"/>
        <v>0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715" t="s">
        <v>178</v>
      </c>
      <c r="B126" s="715"/>
      <c r="C126" s="715"/>
      <c r="D126" s="715"/>
      <c r="E126" s="715"/>
      <c r="F126" s="715"/>
      <c r="G126" s="715"/>
      <c r="H126" s="101">
        <f>SUM(H119:H125)</f>
        <v>48714395.32</v>
      </c>
      <c r="I126" s="101">
        <f t="shared" ref="I126:P126" si="20">SUM(I119:I125)</f>
        <v>2191130</v>
      </c>
      <c r="J126" s="101">
        <f t="shared" si="20"/>
        <v>50905525.32</v>
      </c>
      <c r="K126" s="101">
        <f t="shared" si="20"/>
        <v>0</v>
      </c>
      <c r="L126" s="101">
        <f t="shared" si="20"/>
        <v>0</v>
      </c>
      <c r="M126" s="101">
        <f t="shared" si="20"/>
        <v>0</v>
      </c>
      <c r="N126" s="101">
        <f t="shared" si="20"/>
        <v>0</v>
      </c>
      <c r="O126" s="101">
        <f t="shared" si="20"/>
        <v>0</v>
      </c>
      <c r="P126" s="101">
        <f t="shared" si="20"/>
        <v>0</v>
      </c>
    </row>
    <row r="127" spans="1:16" x14ac:dyDescent="0.3">
      <c r="A127" s="706" t="s">
        <v>179</v>
      </c>
      <c r="B127" s="706"/>
      <c r="C127" s="706"/>
      <c r="D127" s="706"/>
      <c r="E127" s="706"/>
      <c r="F127" s="706"/>
      <c r="G127" s="706"/>
      <c r="H127" s="101">
        <f>H118+H126</f>
        <v>76409371.439999998</v>
      </c>
      <c r="I127" s="101">
        <f t="shared" ref="I127:P127" si="21">I118+I126</f>
        <v>2191130</v>
      </c>
      <c r="J127" s="101">
        <f t="shared" si="21"/>
        <v>78600501.439999998</v>
      </c>
      <c r="K127" s="101">
        <f t="shared" si="21"/>
        <v>0</v>
      </c>
      <c r="L127" s="101">
        <f t="shared" si="21"/>
        <v>0</v>
      </c>
      <c r="M127" s="101">
        <f t="shared" si="21"/>
        <v>0</v>
      </c>
      <c r="N127" s="101">
        <f t="shared" si="21"/>
        <v>0</v>
      </c>
      <c r="O127" s="101">
        <f t="shared" si="21"/>
        <v>0</v>
      </c>
      <c r="P127" s="101">
        <f t="shared" si="21"/>
        <v>0</v>
      </c>
    </row>
    <row r="128" spans="1:16" x14ac:dyDescent="0.3">
      <c r="A128" s="725" t="s">
        <v>201</v>
      </c>
      <c r="B128" s="726"/>
      <c r="C128" s="726"/>
      <c r="D128" s="726"/>
      <c r="E128" s="726"/>
      <c r="F128" s="726"/>
      <c r="G128" s="726"/>
      <c r="H128" s="726"/>
      <c r="I128" s="726"/>
      <c r="J128" s="726"/>
      <c r="K128" s="726"/>
      <c r="L128" s="726"/>
      <c r="M128" s="726"/>
      <c r="N128" s="726"/>
      <c r="O128" s="726"/>
      <c r="P128" s="727"/>
    </row>
    <row r="129" spans="1:16" x14ac:dyDescent="0.3">
      <c r="A129" s="82" t="s">
        <v>42</v>
      </c>
      <c r="B129" s="28" t="s">
        <v>43</v>
      </c>
      <c r="C129" s="28" t="s">
        <v>100</v>
      </c>
      <c r="D129" s="58" t="s">
        <v>202</v>
      </c>
      <c r="E129" s="29" t="s">
        <v>46</v>
      </c>
      <c r="F129" s="46" t="s">
        <v>47</v>
      </c>
      <c r="G129" s="46" t="s">
        <v>203</v>
      </c>
      <c r="H129" s="32">
        <v>4554000</v>
      </c>
      <c r="I129" s="32"/>
      <c r="J129" s="26">
        <f t="shared" ref="J129:J130" si="22">H129+I129</f>
        <v>4554000</v>
      </c>
      <c r="K129" s="32">
        <v>0</v>
      </c>
      <c r="L129" s="32"/>
      <c r="M129" s="26">
        <f t="shared" ref="M129:M130" si="23">K129+L129</f>
        <v>0</v>
      </c>
      <c r="N129" s="32">
        <v>0</v>
      </c>
      <c r="O129" s="147"/>
      <c r="P129" s="148">
        <f t="shared" ref="P129:P130" si="24">N129+O129</f>
        <v>0</v>
      </c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202</v>
      </c>
      <c r="E130" s="29" t="s">
        <v>51</v>
      </c>
      <c r="F130" s="46" t="s">
        <v>52</v>
      </c>
      <c r="G130" s="46" t="s">
        <v>203</v>
      </c>
      <c r="H130" s="32">
        <v>1375308</v>
      </c>
      <c r="I130" s="32"/>
      <c r="J130" s="26">
        <f t="shared" si="22"/>
        <v>1375308</v>
      </c>
      <c r="K130" s="32">
        <v>0</v>
      </c>
      <c r="L130" s="32"/>
      <c r="M130" s="26">
        <f t="shared" si="23"/>
        <v>0</v>
      </c>
      <c r="N130" s="32">
        <v>0</v>
      </c>
      <c r="O130" s="147"/>
      <c r="P130" s="148">
        <f t="shared" si="24"/>
        <v>0</v>
      </c>
    </row>
    <row r="131" spans="1:16" ht="15" thickBot="1" x14ac:dyDescent="0.35">
      <c r="A131" s="728" t="s">
        <v>204</v>
      </c>
      <c r="B131" s="728"/>
      <c r="C131" s="728"/>
      <c r="D131" s="728"/>
      <c r="E131" s="728"/>
      <c r="F131" s="728"/>
      <c r="G131" s="728"/>
      <c r="H131" s="149">
        <f>SUM(H129:H130)</f>
        <v>5929308</v>
      </c>
      <c r="I131" s="149">
        <f t="shared" ref="I131:P131" si="25">SUM(I129:I130)</f>
        <v>0</v>
      </c>
      <c r="J131" s="149">
        <f t="shared" si="25"/>
        <v>5929308</v>
      </c>
      <c r="K131" s="149">
        <f t="shared" si="25"/>
        <v>0</v>
      </c>
      <c r="L131" s="149">
        <f t="shared" si="25"/>
        <v>0</v>
      </c>
      <c r="M131" s="149">
        <f t="shared" si="25"/>
        <v>0</v>
      </c>
      <c r="N131" s="149">
        <f t="shared" si="25"/>
        <v>0</v>
      </c>
      <c r="O131" s="149">
        <f t="shared" si="25"/>
        <v>0</v>
      </c>
      <c r="P131" s="149">
        <f t="shared" si="25"/>
        <v>0</v>
      </c>
    </row>
    <row r="132" spans="1:16" ht="15" thickBot="1" x14ac:dyDescent="0.35">
      <c r="A132" s="729" t="s">
        <v>205</v>
      </c>
      <c r="B132" s="730"/>
      <c r="C132" s="730"/>
      <c r="D132" s="730"/>
      <c r="E132" s="730"/>
      <c r="F132" s="730"/>
      <c r="G132" s="730"/>
      <c r="H132" s="730"/>
      <c r="I132" s="730"/>
      <c r="J132" s="730"/>
      <c r="K132" s="730"/>
      <c r="L132" s="730"/>
      <c r="M132" s="730"/>
      <c r="N132" s="730"/>
      <c r="O132" s="730"/>
      <c r="P132" s="731"/>
    </row>
    <row r="133" spans="1:16" x14ac:dyDescent="0.3">
      <c r="A133" s="150" t="s">
        <v>42</v>
      </c>
      <c r="B133" s="56" t="s">
        <v>43</v>
      </c>
      <c r="C133" s="56" t="s">
        <v>100</v>
      </c>
      <c r="D133" s="56" t="s">
        <v>206</v>
      </c>
      <c r="E133" s="56" t="s">
        <v>46</v>
      </c>
      <c r="F133" s="56" t="s">
        <v>47</v>
      </c>
      <c r="G133" s="46" t="s">
        <v>207</v>
      </c>
      <c r="H133" s="151">
        <v>251508</v>
      </c>
      <c r="I133" s="152"/>
      <c r="J133" s="26">
        <f t="shared" ref="J133:J134" si="26">H133+I133</f>
        <v>251508</v>
      </c>
      <c r="K133" s="26">
        <v>0</v>
      </c>
      <c r="L133" s="153"/>
      <c r="M133" s="26">
        <f t="shared" ref="M133:M134" si="27">K133+L133</f>
        <v>0</v>
      </c>
      <c r="N133" s="32">
        <v>0</v>
      </c>
      <c r="O133" s="147"/>
      <c r="P133" s="148">
        <f t="shared" ref="P133:P134" si="28">N133+O133</f>
        <v>0</v>
      </c>
    </row>
    <row r="134" spans="1:16" x14ac:dyDescent="0.3">
      <c r="A134" s="37" t="s">
        <v>50</v>
      </c>
      <c r="B134" s="61" t="s">
        <v>43</v>
      </c>
      <c r="C134" s="61" t="s">
        <v>100</v>
      </c>
      <c r="D134" s="61" t="s">
        <v>206</v>
      </c>
      <c r="E134" s="61" t="s">
        <v>51</v>
      </c>
      <c r="F134" s="61" t="s">
        <v>52</v>
      </c>
      <c r="G134" s="161" t="s">
        <v>207</v>
      </c>
      <c r="H134" s="154">
        <v>75955.42</v>
      </c>
      <c r="I134" s="162"/>
      <c r="J134" s="51">
        <f t="shared" si="26"/>
        <v>75955.42</v>
      </c>
      <c r="K134" s="51">
        <v>0</v>
      </c>
      <c r="L134" s="156"/>
      <c r="M134" s="51">
        <f t="shared" si="27"/>
        <v>0</v>
      </c>
      <c r="N134" s="38">
        <v>0</v>
      </c>
      <c r="O134" s="163"/>
      <c r="P134" s="164">
        <f t="shared" si="28"/>
        <v>0</v>
      </c>
    </row>
    <row r="135" spans="1:16" x14ac:dyDescent="0.3">
      <c r="A135" s="706" t="s">
        <v>208</v>
      </c>
      <c r="B135" s="706"/>
      <c r="C135" s="706"/>
      <c r="D135" s="706"/>
      <c r="E135" s="706"/>
      <c r="F135" s="706"/>
      <c r="G135" s="706"/>
      <c r="H135" s="98">
        <f>SUM(H133:H134)</f>
        <v>327463.42</v>
      </c>
      <c r="I135" s="98">
        <f>SUM(I133:I134)</f>
        <v>0</v>
      </c>
      <c r="J135" s="98">
        <f>H135+I135</f>
        <v>327463.42</v>
      </c>
      <c r="K135" s="98">
        <f t="shared" ref="K135" si="29">SUM(K133:K134)</f>
        <v>0</v>
      </c>
      <c r="L135" s="98"/>
      <c r="M135" s="98"/>
      <c r="N135" s="98">
        <f>SUM(N133:N134)</f>
        <v>0</v>
      </c>
      <c r="O135" s="98"/>
      <c r="P135" s="98"/>
    </row>
    <row r="136" spans="1:16" ht="30" customHeight="1" x14ac:dyDescent="0.3">
      <c r="A136" s="735" t="s">
        <v>216</v>
      </c>
      <c r="B136" s="736"/>
      <c r="C136" s="736"/>
      <c r="D136" s="736"/>
      <c r="E136" s="736"/>
      <c r="F136" s="736"/>
      <c r="G136" s="736"/>
      <c r="H136" s="736"/>
      <c r="I136" s="736"/>
      <c r="J136" s="736"/>
      <c r="K136" s="736"/>
      <c r="L136" s="736"/>
      <c r="M136" s="736"/>
      <c r="N136" s="736"/>
      <c r="O136" s="736"/>
      <c r="P136" s="737"/>
    </row>
    <row r="137" spans="1:16" x14ac:dyDescent="0.3">
      <c r="A137" s="150" t="s">
        <v>42</v>
      </c>
      <c r="B137" s="56" t="s">
        <v>43</v>
      </c>
      <c r="C137" s="56" t="s">
        <v>100</v>
      </c>
      <c r="D137" s="58" t="s">
        <v>217</v>
      </c>
      <c r="E137" s="58" t="s">
        <v>46</v>
      </c>
      <c r="F137" s="56" t="s">
        <v>47</v>
      </c>
      <c r="G137" s="46" t="s">
        <v>218</v>
      </c>
      <c r="H137" s="155">
        <v>99000</v>
      </c>
      <c r="I137" s="155"/>
      <c r="J137" s="26">
        <f t="shared" ref="J137:J138" si="30">H137+I137</f>
        <v>99000</v>
      </c>
      <c r="K137" s="32">
        <v>0</v>
      </c>
      <c r="L137" s="34"/>
      <c r="M137" s="26">
        <f t="shared" ref="M137:M138" si="31">K137+L137</f>
        <v>0</v>
      </c>
      <c r="N137" s="32">
        <v>0</v>
      </c>
      <c r="O137" s="147"/>
      <c r="P137" s="148">
        <f t="shared" ref="P137:P138" si="32">N137+O137</f>
        <v>0</v>
      </c>
    </row>
    <row r="138" spans="1:16" x14ac:dyDescent="0.3">
      <c r="A138" s="37" t="s">
        <v>50</v>
      </c>
      <c r="B138" s="61" t="s">
        <v>43</v>
      </c>
      <c r="C138" s="61" t="s">
        <v>100</v>
      </c>
      <c r="D138" s="58" t="s">
        <v>217</v>
      </c>
      <c r="E138" s="58" t="s">
        <v>51</v>
      </c>
      <c r="F138" s="61" t="s">
        <v>52</v>
      </c>
      <c r="G138" s="46" t="s">
        <v>218</v>
      </c>
      <c r="H138" s="155">
        <v>29898</v>
      </c>
      <c r="I138" s="155"/>
      <c r="J138" s="51">
        <f t="shared" si="30"/>
        <v>29898</v>
      </c>
      <c r="K138" s="32">
        <v>0</v>
      </c>
      <c r="L138" s="34"/>
      <c r="M138" s="51">
        <f t="shared" si="31"/>
        <v>0</v>
      </c>
      <c r="N138" s="32">
        <v>0</v>
      </c>
      <c r="O138" s="147"/>
      <c r="P138" s="164">
        <f t="shared" si="32"/>
        <v>0</v>
      </c>
    </row>
    <row r="139" spans="1:16" x14ac:dyDescent="0.3">
      <c r="A139" s="706" t="s">
        <v>215</v>
      </c>
      <c r="B139" s="706"/>
      <c r="C139" s="706"/>
      <c r="D139" s="706"/>
      <c r="E139" s="706"/>
      <c r="F139" s="706"/>
      <c r="G139" s="706"/>
      <c r="H139" s="98">
        <f>SUM(H137:H138)</f>
        <v>128898</v>
      </c>
      <c r="I139" s="98">
        <f t="shared" ref="I139:P139" si="33">SUM(I137:I138)</f>
        <v>0</v>
      </c>
      <c r="J139" s="98">
        <f t="shared" si="33"/>
        <v>128898</v>
      </c>
      <c r="K139" s="98">
        <f t="shared" si="33"/>
        <v>0</v>
      </c>
      <c r="L139" s="98">
        <f t="shared" si="33"/>
        <v>0</v>
      </c>
      <c r="M139" s="98">
        <f t="shared" si="33"/>
        <v>0</v>
      </c>
      <c r="N139" s="98">
        <f t="shared" si="33"/>
        <v>0</v>
      </c>
      <c r="O139" s="98">
        <f t="shared" si="33"/>
        <v>0</v>
      </c>
      <c r="P139" s="98">
        <f t="shared" si="33"/>
        <v>0</v>
      </c>
    </row>
    <row r="140" spans="1:16" ht="28.95" customHeight="1" x14ac:dyDescent="0.3">
      <c r="A140" s="723" t="s">
        <v>160</v>
      </c>
      <c r="B140" s="687"/>
      <c r="C140" s="687"/>
      <c r="D140" s="687"/>
      <c r="E140" s="687"/>
      <c r="F140" s="687"/>
      <c r="G140" s="687"/>
      <c r="H140" s="687"/>
      <c r="I140" s="687"/>
      <c r="J140" s="687"/>
      <c r="K140" s="687"/>
      <c r="L140" s="687"/>
      <c r="M140" s="687"/>
      <c r="N140" s="687"/>
      <c r="O140" s="687"/>
      <c r="P140" s="724"/>
    </row>
    <row r="141" spans="1:16" ht="26.4" x14ac:dyDescent="0.3">
      <c r="A141" s="104" t="s">
        <v>161</v>
      </c>
      <c r="B141" s="40">
        <v>10</v>
      </c>
      <c r="C141" s="40" t="s">
        <v>162</v>
      </c>
      <c r="D141" s="45" t="s">
        <v>163</v>
      </c>
      <c r="E141" s="45" t="s">
        <v>174</v>
      </c>
      <c r="F141" s="45" t="s">
        <v>165</v>
      </c>
      <c r="G141" s="45" t="s">
        <v>182</v>
      </c>
      <c r="H141" s="32">
        <v>2216000</v>
      </c>
      <c r="I141" s="32"/>
      <c r="J141" s="32">
        <f>H141+I141</f>
        <v>2216000</v>
      </c>
      <c r="K141" s="32">
        <v>0</v>
      </c>
      <c r="L141" s="32"/>
      <c r="M141" s="32">
        <f>K141+L141</f>
        <v>0</v>
      </c>
      <c r="N141" s="32">
        <v>0</v>
      </c>
      <c r="O141" s="97"/>
      <c r="P141" s="32">
        <f>N141+O141</f>
        <v>0</v>
      </c>
    </row>
    <row r="142" spans="1:16" x14ac:dyDescent="0.3">
      <c r="A142" s="708" t="s">
        <v>167</v>
      </c>
      <c r="B142" s="709"/>
      <c r="C142" s="709"/>
      <c r="D142" s="709"/>
      <c r="E142" s="709"/>
      <c r="F142" s="709"/>
      <c r="G142" s="710"/>
      <c r="H142" s="101">
        <f t="shared" ref="H142:P142" si="34">SUM(H141:H141)</f>
        <v>2216000</v>
      </c>
      <c r="I142" s="101">
        <f t="shared" si="34"/>
        <v>0</v>
      </c>
      <c r="J142" s="101">
        <f t="shared" si="34"/>
        <v>2216000</v>
      </c>
      <c r="K142" s="101">
        <f t="shared" si="34"/>
        <v>0</v>
      </c>
      <c r="L142" s="101">
        <f t="shared" si="34"/>
        <v>0</v>
      </c>
      <c r="M142" s="101">
        <f t="shared" si="34"/>
        <v>0</v>
      </c>
      <c r="N142" s="101">
        <f t="shared" si="34"/>
        <v>0</v>
      </c>
      <c r="O142" s="101">
        <f t="shared" si="34"/>
        <v>0</v>
      </c>
      <c r="P142" s="101">
        <f t="shared" si="34"/>
        <v>0</v>
      </c>
    </row>
    <row r="143" spans="1:16" ht="25.2" customHeight="1" x14ac:dyDescent="0.3">
      <c r="A143" s="711" t="s">
        <v>168</v>
      </c>
      <c r="B143" s="712"/>
      <c r="C143" s="712"/>
      <c r="D143" s="712"/>
      <c r="E143" s="712"/>
      <c r="F143" s="712"/>
      <c r="G143" s="712"/>
      <c r="H143" s="712"/>
      <c r="I143" s="712"/>
      <c r="J143" s="712"/>
      <c r="K143" s="712"/>
      <c r="L143" s="712"/>
      <c r="M143" s="712"/>
      <c r="N143" s="712"/>
      <c r="O143" s="712"/>
      <c r="P143" s="713"/>
    </row>
    <row r="144" spans="1:16" ht="26.4" x14ac:dyDescent="0.3">
      <c r="A144" s="105" t="s">
        <v>161</v>
      </c>
      <c r="B144" s="106" t="s">
        <v>43</v>
      </c>
      <c r="C144" s="106" t="s">
        <v>100</v>
      </c>
      <c r="D144" s="107" t="s">
        <v>169</v>
      </c>
      <c r="E144" s="107" t="s">
        <v>164</v>
      </c>
      <c r="F144" s="107" t="s">
        <v>165</v>
      </c>
      <c r="G144" s="108" t="s">
        <v>170</v>
      </c>
      <c r="H144" s="32">
        <v>876245</v>
      </c>
      <c r="I144" s="32"/>
      <c r="J144" s="32">
        <f>H144+I144</f>
        <v>876245</v>
      </c>
      <c r="K144" s="32">
        <v>0</v>
      </c>
      <c r="L144" s="32"/>
      <c r="M144" s="32">
        <f t="shared" ref="M144:M145" si="35">K144+L144</f>
        <v>0</v>
      </c>
      <c r="N144" s="32">
        <v>0</v>
      </c>
      <c r="O144" s="97"/>
      <c r="P144" s="32">
        <f t="shared" ref="P144:P145" si="36">N144+O144</f>
        <v>0</v>
      </c>
    </row>
    <row r="145" spans="1:16" x14ac:dyDescent="0.3">
      <c r="A145" s="105" t="s">
        <v>175</v>
      </c>
      <c r="B145" s="40" t="s">
        <v>172</v>
      </c>
      <c r="C145" s="40" t="s">
        <v>173</v>
      </c>
      <c r="D145" s="45" t="s">
        <v>169</v>
      </c>
      <c r="E145" s="45" t="s">
        <v>174</v>
      </c>
      <c r="F145" s="45" t="s">
        <v>171</v>
      </c>
      <c r="G145" s="45" t="s">
        <v>170</v>
      </c>
      <c r="H145" s="32">
        <v>93777</v>
      </c>
      <c r="I145" s="32"/>
      <c r="J145" s="32">
        <f>H145+I145</f>
        <v>93777</v>
      </c>
      <c r="K145" s="32">
        <v>0</v>
      </c>
      <c r="L145" s="32"/>
      <c r="M145" s="32">
        <f t="shared" si="35"/>
        <v>0</v>
      </c>
      <c r="N145" s="32">
        <v>0</v>
      </c>
      <c r="O145" s="97"/>
      <c r="P145" s="32">
        <f t="shared" si="36"/>
        <v>0</v>
      </c>
    </row>
    <row r="146" spans="1:16" x14ac:dyDescent="0.3">
      <c r="A146" s="708" t="s">
        <v>176</v>
      </c>
      <c r="B146" s="709"/>
      <c r="C146" s="709"/>
      <c r="D146" s="709"/>
      <c r="E146" s="709"/>
      <c r="F146" s="709"/>
      <c r="G146" s="710"/>
      <c r="H146" s="101">
        <f>SUM(H144:H145)</f>
        <v>970022</v>
      </c>
      <c r="I146" s="101">
        <f t="shared" ref="I146:P146" si="37">SUM(I144:I145)</f>
        <v>0</v>
      </c>
      <c r="J146" s="101">
        <f t="shared" si="37"/>
        <v>970022</v>
      </c>
      <c r="K146" s="101">
        <f t="shared" si="37"/>
        <v>0</v>
      </c>
      <c r="L146" s="101">
        <f t="shared" si="37"/>
        <v>0</v>
      </c>
      <c r="M146" s="101">
        <f t="shared" si="37"/>
        <v>0</v>
      </c>
      <c r="N146" s="101">
        <f t="shared" si="37"/>
        <v>0</v>
      </c>
      <c r="O146" s="101">
        <f t="shared" si="37"/>
        <v>0</v>
      </c>
      <c r="P146" s="101">
        <f t="shared" si="37"/>
        <v>0</v>
      </c>
    </row>
    <row r="147" spans="1:16" x14ac:dyDescent="0.3">
      <c r="A147" s="717" t="s">
        <v>187</v>
      </c>
      <c r="B147" s="718"/>
      <c r="C147" s="718"/>
      <c r="D147" s="718"/>
      <c r="E147" s="718"/>
      <c r="F147" s="718"/>
      <c r="G147" s="718"/>
      <c r="H147" s="718"/>
      <c r="I147" s="718"/>
      <c r="J147" s="718"/>
      <c r="K147" s="718"/>
      <c r="L147" s="718"/>
      <c r="M147" s="718"/>
      <c r="N147" s="718"/>
      <c r="O147" s="718"/>
      <c r="P147" s="719"/>
    </row>
    <row r="148" spans="1:16" ht="26.4" x14ac:dyDescent="0.3">
      <c r="A148" s="129" t="s">
        <v>81</v>
      </c>
      <c r="B148" s="130" t="s">
        <v>43</v>
      </c>
      <c r="C148" s="131" t="s">
        <v>100</v>
      </c>
      <c r="D148" s="131" t="s">
        <v>188</v>
      </c>
      <c r="E148" s="131">
        <v>244</v>
      </c>
      <c r="F148" s="131" t="s">
        <v>82</v>
      </c>
      <c r="G148" s="132" t="s">
        <v>189</v>
      </c>
      <c r="H148" s="32">
        <v>3150000</v>
      </c>
      <c r="I148" s="32"/>
      <c r="J148" s="32">
        <f>H148+I148</f>
        <v>3150000</v>
      </c>
      <c r="K148" s="32">
        <v>0</v>
      </c>
      <c r="L148" s="32"/>
      <c r="M148" s="32">
        <f t="shared" ref="M148" si="38">K148+L148</f>
        <v>0</v>
      </c>
      <c r="N148" s="32">
        <v>0</v>
      </c>
      <c r="O148" s="97"/>
      <c r="P148" s="32">
        <f t="shared" ref="P148" si="39">N148+O148</f>
        <v>0</v>
      </c>
    </row>
    <row r="149" spans="1:16" x14ac:dyDescent="0.3">
      <c r="A149" s="708" t="s">
        <v>190</v>
      </c>
      <c r="B149" s="709"/>
      <c r="C149" s="709"/>
      <c r="D149" s="709"/>
      <c r="E149" s="709"/>
      <c r="F149" s="709"/>
      <c r="G149" s="710"/>
      <c r="H149" s="101">
        <f>SUM(H148)</f>
        <v>3150000</v>
      </c>
      <c r="I149" s="101">
        <f t="shared" ref="I149:P149" si="40">SUM(I148)</f>
        <v>0</v>
      </c>
      <c r="J149" s="101">
        <f t="shared" si="40"/>
        <v>3150000</v>
      </c>
      <c r="K149" s="101">
        <f t="shared" si="40"/>
        <v>0</v>
      </c>
      <c r="L149" s="101">
        <f t="shared" si="40"/>
        <v>0</v>
      </c>
      <c r="M149" s="101">
        <f t="shared" si="40"/>
        <v>0</v>
      </c>
      <c r="N149" s="101">
        <f t="shared" si="40"/>
        <v>0</v>
      </c>
      <c r="O149" s="101">
        <f t="shared" si="40"/>
        <v>0</v>
      </c>
      <c r="P149" s="101">
        <f t="shared" si="40"/>
        <v>0</v>
      </c>
    </row>
    <row r="150" spans="1:16" x14ac:dyDescent="0.3">
      <c r="A150" s="720" t="s">
        <v>191</v>
      </c>
      <c r="B150" s="721"/>
      <c r="C150" s="721"/>
      <c r="D150" s="721"/>
      <c r="E150" s="721"/>
      <c r="F150" s="721"/>
      <c r="G150" s="721"/>
      <c r="H150" s="721"/>
      <c r="I150" s="721"/>
      <c r="J150" s="721"/>
      <c r="K150" s="721"/>
      <c r="L150" s="721"/>
      <c r="M150" s="721"/>
      <c r="N150" s="721"/>
      <c r="O150" s="721"/>
      <c r="P150" s="722"/>
    </row>
    <row r="151" spans="1:16" ht="26.4" x14ac:dyDescent="0.3">
      <c r="A151" s="133" t="s">
        <v>192</v>
      </c>
      <c r="B151" s="133" t="s">
        <v>172</v>
      </c>
      <c r="C151" s="133" t="s">
        <v>173</v>
      </c>
      <c r="D151" s="134" t="s">
        <v>193</v>
      </c>
      <c r="E151" s="134" t="s">
        <v>164</v>
      </c>
      <c r="F151" s="134" t="s">
        <v>165</v>
      </c>
      <c r="G151" s="132" t="s">
        <v>195</v>
      </c>
      <c r="H151" s="32">
        <v>1260000</v>
      </c>
      <c r="I151" s="32"/>
      <c r="J151" s="32">
        <f t="shared" ref="J151:J152" si="41">H151+I151</f>
        <v>1260000</v>
      </c>
      <c r="K151" s="32">
        <v>0</v>
      </c>
      <c r="L151" s="32"/>
      <c r="M151" s="32">
        <f t="shared" ref="M151:M152" si="42">K151+L151</f>
        <v>0</v>
      </c>
      <c r="N151" s="32">
        <v>0</v>
      </c>
      <c r="O151" s="97"/>
      <c r="P151" s="32">
        <f t="shared" ref="P151:P152" si="43">N151+O151</f>
        <v>0</v>
      </c>
    </row>
    <row r="152" spans="1:16" ht="26.4" x14ac:dyDescent="0.3">
      <c r="A152" s="133" t="s">
        <v>192</v>
      </c>
      <c r="B152" s="133" t="s">
        <v>172</v>
      </c>
      <c r="C152" s="133" t="s">
        <v>173</v>
      </c>
      <c r="D152" s="134" t="s">
        <v>194</v>
      </c>
      <c r="E152" s="134" t="s">
        <v>164</v>
      </c>
      <c r="F152" s="134" t="s">
        <v>165</v>
      </c>
      <c r="G152" s="132" t="s">
        <v>48</v>
      </c>
      <c r="H152" s="32">
        <v>540000</v>
      </c>
      <c r="I152" s="32"/>
      <c r="J152" s="32">
        <f t="shared" si="41"/>
        <v>540000</v>
      </c>
      <c r="K152" s="32">
        <v>0</v>
      </c>
      <c r="L152" s="32"/>
      <c r="M152" s="32">
        <f t="shared" si="42"/>
        <v>0</v>
      </c>
      <c r="N152" s="32">
        <v>0</v>
      </c>
      <c r="O152" s="97"/>
      <c r="P152" s="32">
        <f t="shared" si="43"/>
        <v>0</v>
      </c>
    </row>
    <row r="153" spans="1:16" x14ac:dyDescent="0.3">
      <c r="A153" s="708" t="s">
        <v>196</v>
      </c>
      <c r="B153" s="709"/>
      <c r="C153" s="709"/>
      <c r="D153" s="709"/>
      <c r="E153" s="709"/>
      <c r="F153" s="709"/>
      <c r="G153" s="710"/>
      <c r="H153" s="101">
        <f>SUM(H151:H152)</f>
        <v>1800000</v>
      </c>
      <c r="I153" s="101">
        <f t="shared" ref="I153:P153" si="44">SUM(I151:I152)</f>
        <v>0</v>
      </c>
      <c r="J153" s="101">
        <f t="shared" si="44"/>
        <v>1800000</v>
      </c>
      <c r="K153" s="101">
        <f t="shared" si="44"/>
        <v>0</v>
      </c>
      <c r="L153" s="101">
        <f t="shared" si="44"/>
        <v>0</v>
      </c>
      <c r="M153" s="101">
        <f t="shared" si="44"/>
        <v>0</v>
      </c>
      <c r="N153" s="101">
        <f t="shared" si="44"/>
        <v>0</v>
      </c>
      <c r="O153" s="101">
        <f t="shared" si="44"/>
        <v>0</v>
      </c>
      <c r="P153" s="101">
        <f t="shared" si="44"/>
        <v>0</v>
      </c>
    </row>
    <row r="154" spans="1:16" x14ac:dyDescent="0.3">
      <c r="A154" s="717" t="s">
        <v>223</v>
      </c>
      <c r="B154" s="718"/>
      <c r="C154" s="718"/>
      <c r="D154" s="718"/>
      <c r="E154" s="718"/>
      <c r="F154" s="718"/>
      <c r="G154" s="718"/>
      <c r="H154" s="718"/>
      <c r="I154" s="718"/>
      <c r="J154" s="718"/>
      <c r="K154" s="718"/>
      <c r="L154" s="718"/>
      <c r="M154" s="718"/>
      <c r="N154" s="718"/>
      <c r="O154" s="718"/>
      <c r="P154" s="719"/>
    </row>
    <row r="155" spans="1:16" x14ac:dyDescent="0.3">
      <c r="A155" s="40" t="s">
        <v>73</v>
      </c>
      <c r="B155" s="133" t="s">
        <v>43</v>
      </c>
      <c r="C155" s="133" t="s">
        <v>100</v>
      </c>
      <c r="D155" s="134" t="s">
        <v>224</v>
      </c>
      <c r="E155" s="134" t="s">
        <v>54</v>
      </c>
      <c r="F155" s="134" t="s">
        <v>74</v>
      </c>
      <c r="G155" s="132" t="s">
        <v>225</v>
      </c>
      <c r="H155" s="32">
        <v>83700</v>
      </c>
      <c r="I155" s="32"/>
      <c r="J155" s="32">
        <f t="shared" ref="J155:J158" si="45">H155+I155</f>
        <v>83700</v>
      </c>
      <c r="K155" s="32">
        <v>0</v>
      </c>
      <c r="L155" s="32"/>
      <c r="M155" s="32">
        <f t="shared" ref="M155:M158" si="46">K155+L155</f>
        <v>0</v>
      </c>
      <c r="N155" s="32">
        <v>0</v>
      </c>
      <c r="O155" s="97"/>
      <c r="P155" s="32">
        <f t="shared" ref="P155:P158" si="47">N155+O155</f>
        <v>0</v>
      </c>
    </row>
    <row r="156" spans="1:16" x14ac:dyDescent="0.3">
      <c r="A156" s="40" t="s">
        <v>73</v>
      </c>
      <c r="B156" s="133" t="s">
        <v>43</v>
      </c>
      <c r="C156" s="133" t="s">
        <v>100</v>
      </c>
      <c r="D156" s="134" t="s">
        <v>226</v>
      </c>
      <c r="E156" s="134" t="s">
        <v>54</v>
      </c>
      <c r="F156" s="134" t="s">
        <v>74</v>
      </c>
      <c r="G156" s="132" t="s">
        <v>48</v>
      </c>
      <c r="H156" s="32">
        <v>9300</v>
      </c>
      <c r="I156" s="32"/>
      <c r="J156" s="32">
        <f t="shared" si="45"/>
        <v>9300</v>
      </c>
      <c r="K156" s="32">
        <v>0</v>
      </c>
      <c r="L156" s="32"/>
      <c r="M156" s="32">
        <f t="shared" si="46"/>
        <v>0</v>
      </c>
      <c r="N156" s="32">
        <v>0</v>
      </c>
      <c r="O156" s="97"/>
      <c r="P156" s="32">
        <f t="shared" si="47"/>
        <v>0</v>
      </c>
    </row>
    <row r="157" spans="1:16" x14ac:dyDescent="0.3">
      <c r="A157" s="82" t="s">
        <v>220</v>
      </c>
      <c r="B157" s="133" t="s">
        <v>43</v>
      </c>
      <c r="C157" s="133" t="s">
        <v>100</v>
      </c>
      <c r="D157" s="134" t="s">
        <v>224</v>
      </c>
      <c r="E157" s="134" t="s">
        <v>54</v>
      </c>
      <c r="F157" s="134" t="s">
        <v>219</v>
      </c>
      <c r="G157" s="132" t="s">
        <v>225</v>
      </c>
      <c r="H157" s="32">
        <v>1620000</v>
      </c>
      <c r="I157" s="32"/>
      <c r="J157" s="32">
        <f t="shared" si="45"/>
        <v>1620000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82" t="s">
        <v>220</v>
      </c>
      <c r="B158" s="133" t="s">
        <v>43</v>
      </c>
      <c r="C158" s="133" t="s">
        <v>100</v>
      </c>
      <c r="D158" s="134" t="s">
        <v>226</v>
      </c>
      <c r="E158" s="134" t="s">
        <v>54</v>
      </c>
      <c r="F158" s="134" t="s">
        <v>219</v>
      </c>
      <c r="G158" s="132" t="s">
        <v>48</v>
      </c>
      <c r="H158" s="32">
        <v>180000</v>
      </c>
      <c r="I158" s="32"/>
      <c r="J158" s="32">
        <f t="shared" si="45"/>
        <v>180000</v>
      </c>
      <c r="K158" s="32">
        <v>0</v>
      </c>
      <c r="L158" s="32"/>
      <c r="M158" s="32">
        <f t="shared" si="46"/>
        <v>0</v>
      </c>
      <c r="N158" s="32">
        <v>0</v>
      </c>
      <c r="O158" s="97"/>
      <c r="P158" s="32">
        <f t="shared" si="47"/>
        <v>0</v>
      </c>
    </row>
    <row r="159" spans="1:16" x14ac:dyDescent="0.3">
      <c r="A159" s="708" t="s">
        <v>230</v>
      </c>
      <c r="B159" s="709"/>
      <c r="C159" s="709"/>
      <c r="D159" s="709"/>
      <c r="E159" s="709"/>
      <c r="F159" s="709"/>
      <c r="G159" s="710"/>
      <c r="H159" s="101">
        <f>SUM(H155:H158)</f>
        <v>1893000</v>
      </c>
      <c r="I159" s="101">
        <f t="shared" ref="I159:P159" si="48">SUM(I155:I158)</f>
        <v>0</v>
      </c>
      <c r="J159" s="101">
        <f t="shared" si="48"/>
        <v>1893000</v>
      </c>
      <c r="K159" s="101">
        <f t="shared" si="48"/>
        <v>0</v>
      </c>
      <c r="L159" s="101">
        <f t="shared" si="48"/>
        <v>0</v>
      </c>
      <c r="M159" s="101">
        <f t="shared" si="48"/>
        <v>0</v>
      </c>
      <c r="N159" s="101">
        <f t="shared" si="48"/>
        <v>0</v>
      </c>
      <c r="O159" s="101">
        <f t="shared" si="48"/>
        <v>0</v>
      </c>
      <c r="P159" s="101">
        <f t="shared" si="48"/>
        <v>0</v>
      </c>
    </row>
    <row r="160" spans="1:16" x14ac:dyDescent="0.3">
      <c r="A160" s="701" t="s">
        <v>131</v>
      </c>
      <c r="B160" s="701"/>
      <c r="C160" s="701"/>
      <c r="D160" s="701"/>
      <c r="E160" s="701"/>
      <c r="F160" s="701"/>
      <c r="G160" s="701"/>
      <c r="H160" s="103">
        <f>H61+H92+H95+H107+H111+H142+H146+H127+H149+H153+H135+H131+H139+H159</f>
        <v>122538258.01000001</v>
      </c>
      <c r="I160" s="103">
        <f t="shared" ref="I160:P160" si="49">I61+I92+I95+I107+I111+I142+I146+I127+I149+I153+I135+I131+I139+I159</f>
        <v>2191130</v>
      </c>
      <c r="J160" s="103">
        <f t="shared" si="49"/>
        <v>124729388.01000001</v>
      </c>
      <c r="K160" s="103">
        <f t="shared" si="49"/>
        <v>33521479.18</v>
      </c>
      <c r="L160" s="103">
        <f t="shared" si="49"/>
        <v>0</v>
      </c>
      <c r="M160" s="103">
        <f t="shared" si="49"/>
        <v>33521479.18</v>
      </c>
      <c r="N160" s="103">
        <f t="shared" si="49"/>
        <v>34259965.640000001</v>
      </c>
      <c r="O160" s="103">
        <f t="shared" si="49"/>
        <v>0</v>
      </c>
      <c r="P160" s="103">
        <f t="shared" si="49"/>
        <v>34259965.640000001</v>
      </c>
    </row>
    <row r="161" spans="1: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3">
      <c r="A162" s="72" t="s">
        <v>132</v>
      </c>
      <c r="B162" s="73"/>
      <c r="C162" s="72"/>
      <c r="D162" s="72"/>
      <c r="E162" s="698" t="s">
        <v>133</v>
      </c>
      <c r="F162" s="698"/>
      <c r="G162" s="698"/>
      <c r="H162" s="1"/>
      <c r="I162" s="1"/>
      <c r="J162" s="1"/>
      <c r="K162" s="1"/>
      <c r="L162" s="1"/>
      <c r="M162" s="1"/>
      <c r="N162" s="1"/>
    </row>
    <row r="163" spans="1:14" x14ac:dyDescent="0.3">
      <c r="A163" s="2" t="s">
        <v>134</v>
      </c>
      <c r="B163" s="696" t="s">
        <v>135</v>
      </c>
      <c r="C163" s="699"/>
      <c r="D163" s="699"/>
      <c r="E163" s="699" t="s">
        <v>136</v>
      </c>
      <c r="F163" s="699"/>
      <c r="G163" s="699"/>
      <c r="H163" s="1"/>
      <c r="I163" s="1"/>
      <c r="J163" s="1"/>
      <c r="K163" s="1"/>
      <c r="L163" s="1"/>
      <c r="M163" s="1"/>
      <c r="N163" s="1"/>
    </row>
    <row r="164" spans="1:14" x14ac:dyDescent="0.3">
      <c r="A164" s="2"/>
      <c r="B164" s="175"/>
      <c r="C164" s="175"/>
      <c r="D164" s="175"/>
      <c r="E164" s="175"/>
      <c r="F164" s="175"/>
      <c r="G164" s="175"/>
      <c r="H164" s="1"/>
      <c r="I164" s="1"/>
      <c r="J164" s="1"/>
      <c r="K164" s="1"/>
      <c r="L164" s="1"/>
      <c r="M164" s="1"/>
      <c r="N164" s="1"/>
    </row>
    <row r="165" spans="1:14" x14ac:dyDescent="0.3">
      <c r="A165" s="72" t="s">
        <v>152</v>
      </c>
      <c r="B165" s="73"/>
      <c r="C165" s="75"/>
      <c r="D165" s="75"/>
      <c r="E165" s="5"/>
      <c r="F165" s="695" t="s">
        <v>138</v>
      </c>
      <c r="G165" s="695"/>
      <c r="H165" s="1"/>
      <c r="I165" s="1"/>
      <c r="J165" s="1"/>
      <c r="K165" s="1"/>
      <c r="L165" s="1"/>
      <c r="M165" s="1"/>
      <c r="N165" s="1"/>
    </row>
    <row r="166" spans="1:14" x14ac:dyDescent="0.3">
      <c r="A166" s="2" t="s">
        <v>134</v>
      </c>
      <c r="B166" s="696" t="s">
        <v>135</v>
      </c>
      <c r="C166" s="697"/>
      <c r="D166" s="697"/>
      <c r="E166" s="76"/>
      <c r="F166" s="697" t="s">
        <v>136</v>
      </c>
      <c r="G166" s="697"/>
      <c r="H166" s="1"/>
      <c r="I166" s="1"/>
      <c r="J166" s="1"/>
      <c r="K166" s="1"/>
      <c r="L166" s="1"/>
      <c r="M166" s="1"/>
      <c r="N166" s="1"/>
    </row>
    <row r="167" spans="1:14" x14ac:dyDescent="0.3">
      <c r="A167" s="2"/>
      <c r="B167" s="2"/>
      <c r="C167" s="2"/>
      <c r="D167" s="2"/>
      <c r="E167" s="2"/>
      <c r="F167" s="2"/>
      <c r="G167" s="2"/>
      <c r="H167" s="1"/>
      <c r="I167" s="1"/>
      <c r="J167" s="1"/>
      <c r="K167" s="1"/>
      <c r="L167" s="1"/>
      <c r="M167" s="1"/>
      <c r="N167" s="1"/>
    </row>
    <row r="168" spans="1:14" x14ac:dyDescent="0.3">
      <c r="A168" s="72" t="s">
        <v>153</v>
      </c>
      <c r="B168" s="73"/>
      <c r="C168" s="75"/>
      <c r="D168" s="75"/>
      <c r="E168" s="5"/>
      <c r="F168" s="695" t="s">
        <v>140</v>
      </c>
      <c r="G168" s="695"/>
      <c r="H168" s="1"/>
      <c r="I168" s="1"/>
      <c r="J168" s="1"/>
      <c r="K168" s="1"/>
      <c r="L168" s="1"/>
      <c r="M168" s="1"/>
      <c r="N168" s="1"/>
    </row>
    <row r="169" spans="1:14" x14ac:dyDescent="0.3">
      <c r="A169" s="2" t="s">
        <v>141</v>
      </c>
      <c r="B169" s="696" t="s">
        <v>135</v>
      </c>
      <c r="C169" s="697"/>
      <c r="D169" s="697"/>
      <c r="E169" s="76"/>
      <c r="F169" s="697" t="s">
        <v>136</v>
      </c>
      <c r="G169" s="697"/>
      <c r="H169" s="1"/>
      <c r="I169" s="1"/>
      <c r="J169" s="1"/>
      <c r="K169" s="1"/>
      <c r="L169" s="1"/>
      <c r="M169" s="1"/>
      <c r="N169" s="1"/>
    </row>
  </sheetData>
  <mergeCells count="57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2:P113"/>
    <mergeCell ref="A61:G61"/>
    <mergeCell ref="A62:P62"/>
    <mergeCell ref="A92:G92"/>
    <mergeCell ref="A93:P93"/>
    <mergeCell ref="A95:G95"/>
    <mergeCell ref="A96:N97"/>
    <mergeCell ref="A101:G101"/>
    <mergeCell ref="A106:G106"/>
    <mergeCell ref="A107:G107"/>
    <mergeCell ref="A108:N108"/>
    <mergeCell ref="A111:G111"/>
    <mergeCell ref="A143:P143"/>
    <mergeCell ref="A118:G118"/>
    <mergeCell ref="A126:G126"/>
    <mergeCell ref="A127:G127"/>
    <mergeCell ref="A128:P128"/>
    <mergeCell ref="A131:G131"/>
    <mergeCell ref="A132:P132"/>
    <mergeCell ref="A135:G135"/>
    <mergeCell ref="A136:P136"/>
    <mergeCell ref="A139:G139"/>
    <mergeCell ref="A140:P140"/>
    <mergeCell ref="A142:G142"/>
    <mergeCell ref="F165:G165"/>
    <mergeCell ref="A146:G146"/>
    <mergeCell ref="A147:P147"/>
    <mergeCell ref="A149:G149"/>
    <mergeCell ref="A150:P150"/>
    <mergeCell ref="A153:G153"/>
    <mergeCell ref="A154:P154"/>
    <mergeCell ref="A159:G159"/>
    <mergeCell ref="A160:G160"/>
    <mergeCell ref="E162:G162"/>
    <mergeCell ref="B163:D163"/>
    <mergeCell ref="E163:G163"/>
    <mergeCell ref="B166:D166"/>
    <mergeCell ref="F166:G166"/>
    <mergeCell ref="F168:G168"/>
    <mergeCell ref="B169:D169"/>
    <mergeCell ref="F169:G169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9"/>
  <sheetViews>
    <sheetView topLeftCell="B1" zoomScale="80" zoomScaleNormal="80" workbookViewId="0">
      <selection activeCell="K16" sqref="K1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237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78"/>
      <c r="B22" s="178"/>
      <c r="C22" s="178"/>
      <c r="D22" s="178"/>
      <c r="E22" s="178"/>
      <c r="F22" s="178"/>
      <c r="G22" s="178"/>
      <c r="H22" s="178"/>
      <c r="I22" s="178"/>
      <c r="J22" s="17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238</v>
      </c>
      <c r="C24" s="703"/>
      <c r="D24" s="703"/>
      <c r="E24" s="703"/>
      <c r="F24" s="703"/>
      <c r="G24" s="703"/>
      <c r="H24" s="703"/>
      <c r="I24" s="703"/>
      <c r="J24" s="95" t="str">
        <f>H19</f>
        <v>26 февраля 2025 года</v>
      </c>
      <c r="K24" s="1"/>
      <c r="L24" s="1"/>
      <c r="M24" s="1"/>
      <c r="P24" s="17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82"/>
      <c r="M25" s="182"/>
      <c r="O25" s="18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82"/>
      <c r="M26" s="182"/>
      <c r="O26" s="182" t="s">
        <v>16</v>
      </c>
      <c r="P26" s="17" t="str">
        <f>H19</f>
        <v>26 февраля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79"/>
      <c r="I27" s="179"/>
      <c r="J27" s="179"/>
      <c r="L27" s="182"/>
      <c r="M27" s="182"/>
      <c r="O27" s="18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79"/>
      <c r="I28" s="179"/>
      <c r="J28" s="179"/>
      <c r="L28" s="182"/>
      <c r="M28" s="182"/>
      <c r="O28" s="18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82"/>
      <c r="M29" s="182"/>
      <c r="O29" s="18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82"/>
      <c r="M30" s="182"/>
      <c r="O30" s="18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82"/>
      <c r="M31" s="182"/>
      <c r="O31" s="18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82"/>
      <c r="M32" s="182"/>
      <c r="O32" s="18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45706</v>
      </c>
      <c r="I34" s="181" t="s">
        <v>150</v>
      </c>
      <c r="J34" s="181" t="s">
        <v>151</v>
      </c>
      <c r="K34" s="96">
        <f>H34</f>
        <v>45706</v>
      </c>
      <c r="L34" s="181" t="s">
        <v>150</v>
      </c>
      <c r="M34" s="181" t="s">
        <v>151</v>
      </c>
      <c r="N34" s="96">
        <f>H34</f>
        <v>45706</v>
      </c>
      <c r="O34" s="181" t="s">
        <v>150</v>
      </c>
      <c r="P34" s="181" t="s">
        <v>151</v>
      </c>
    </row>
    <row r="35" spans="1:16" x14ac:dyDescent="0.3">
      <c r="A35" s="180">
        <v>1</v>
      </c>
      <c r="B35" s="180">
        <f t="shared" ref="B35:G35" si="0">SUM(A35+1)</f>
        <v>2</v>
      </c>
      <c r="C35" s="180">
        <f t="shared" si="0"/>
        <v>3</v>
      </c>
      <c r="D35" s="180">
        <f t="shared" si="0"/>
        <v>4</v>
      </c>
      <c r="E35" s="180">
        <f t="shared" si="0"/>
        <v>5</v>
      </c>
      <c r="F35" s="180">
        <f t="shared" si="0"/>
        <v>6</v>
      </c>
      <c r="G35" s="180">
        <f t="shared" si="0"/>
        <v>7</v>
      </c>
      <c r="H35" s="180">
        <v>8</v>
      </c>
      <c r="I35" s="180">
        <v>9</v>
      </c>
      <c r="J35" s="180">
        <v>10</v>
      </c>
      <c r="K35" s="180">
        <v>11</v>
      </c>
      <c r="L35" s="180">
        <v>12</v>
      </c>
      <c r="M35" s="180">
        <v>13</v>
      </c>
      <c r="N35" s="180">
        <v>14</v>
      </c>
      <c r="O35" s="180">
        <v>15</v>
      </c>
      <c r="P35" s="180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0" si="1">H38+I38</f>
        <v>30000</v>
      </c>
      <c r="K38" s="32">
        <v>20000</v>
      </c>
      <c r="L38" s="32"/>
      <c r="M38" s="32">
        <f t="shared" ref="M38:M60" si="2">K38+L38</f>
        <v>20000</v>
      </c>
      <c r="N38" s="32">
        <v>20000</v>
      </c>
      <c r="O38" s="32"/>
      <c r="P38" s="32">
        <f t="shared" ref="P38:P60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ht="24" x14ac:dyDescent="0.3">
      <c r="A60" s="40" t="s">
        <v>229</v>
      </c>
      <c r="B60" s="28" t="s">
        <v>43</v>
      </c>
      <c r="C60" s="28" t="s">
        <v>44</v>
      </c>
      <c r="D60" s="29" t="s">
        <v>45</v>
      </c>
      <c r="E60" s="29" t="s">
        <v>227</v>
      </c>
      <c r="F60" s="29" t="s">
        <v>228</v>
      </c>
      <c r="G60" s="29" t="s">
        <v>48</v>
      </c>
      <c r="H60" s="32">
        <v>95.75</v>
      </c>
      <c r="I60" s="32"/>
      <c r="J60" s="32">
        <f t="shared" si="1"/>
        <v>95.75</v>
      </c>
      <c r="K60" s="32">
        <v>0</v>
      </c>
      <c r="L60" s="32"/>
      <c r="M60" s="32">
        <f t="shared" si="2"/>
        <v>0</v>
      </c>
      <c r="N60" s="32">
        <v>0</v>
      </c>
      <c r="O60" s="32"/>
      <c r="P60" s="32">
        <f t="shared" si="3"/>
        <v>0</v>
      </c>
    </row>
    <row r="61" spans="1:16" x14ac:dyDescent="0.3">
      <c r="A61" s="672" t="s">
        <v>98</v>
      </c>
      <c r="B61" s="672"/>
      <c r="C61" s="672"/>
      <c r="D61" s="672"/>
      <c r="E61" s="672"/>
      <c r="F61" s="672"/>
      <c r="G61" s="672"/>
      <c r="H61" s="83">
        <f>SUM(H37:H60)</f>
        <v>12073290.520000001</v>
      </c>
      <c r="I61" s="83">
        <f t="shared" ref="I61:P61" si="4">SUM(I37:I60)</f>
        <v>0</v>
      </c>
      <c r="J61" s="83">
        <f t="shared" si="4"/>
        <v>12073290.520000001</v>
      </c>
      <c r="K61" s="83">
        <f t="shared" si="4"/>
        <v>13841931.029999999</v>
      </c>
      <c r="L61" s="83">
        <f t="shared" si="4"/>
        <v>0</v>
      </c>
      <c r="M61" s="83">
        <f t="shared" si="4"/>
        <v>13841931.029999999</v>
      </c>
      <c r="N61" s="83">
        <f t="shared" si="4"/>
        <v>14169934.189999999</v>
      </c>
      <c r="O61" s="83">
        <f t="shared" si="4"/>
        <v>0</v>
      </c>
      <c r="P61" s="83">
        <f t="shared" si="4"/>
        <v>14169934.189999999</v>
      </c>
    </row>
    <row r="62" spans="1:16" x14ac:dyDescent="0.3">
      <c r="A62" s="661" t="s">
        <v>41</v>
      </c>
      <c r="B62" s="661"/>
      <c r="C62" s="661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1"/>
      <c r="O62" s="661"/>
      <c r="P62" s="661"/>
    </row>
    <row r="63" spans="1:16" x14ac:dyDescent="0.3">
      <c r="A63" s="180" t="s">
        <v>99</v>
      </c>
      <c r="B63" s="28" t="s">
        <v>43</v>
      </c>
      <c r="C63" s="28" t="s">
        <v>100</v>
      </c>
      <c r="D63" s="29" t="s">
        <v>101</v>
      </c>
      <c r="E63" s="30">
        <v>111</v>
      </c>
      <c r="F63" s="31">
        <v>211000</v>
      </c>
      <c r="G63" s="30">
        <v>1000</v>
      </c>
      <c r="H63" s="32">
        <v>4486117.59</v>
      </c>
      <c r="I63" s="32"/>
      <c r="J63" s="32">
        <f>H63+I63</f>
        <v>4486117.59</v>
      </c>
      <c r="K63" s="32">
        <v>4488786.72</v>
      </c>
      <c r="L63" s="32"/>
      <c r="M63" s="32">
        <f>K63+L63</f>
        <v>4488786.72</v>
      </c>
      <c r="N63" s="32">
        <v>4488786.72</v>
      </c>
      <c r="O63" s="32"/>
      <c r="P63" s="32">
        <f>N63+O63</f>
        <v>4488786.72</v>
      </c>
    </row>
    <row r="64" spans="1:16" ht="36" x14ac:dyDescent="0.3">
      <c r="A64" s="36" t="s">
        <v>210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266100</v>
      </c>
      <c r="G64" s="30">
        <v>1000</v>
      </c>
      <c r="H64" s="32">
        <v>2669.13</v>
      </c>
      <c r="I64" s="32"/>
      <c r="J64" s="32">
        <f>H64+I64</f>
        <v>2669.13</v>
      </c>
      <c r="K64" s="32"/>
      <c r="L64" s="32"/>
      <c r="M64" s="32"/>
      <c r="N64" s="32"/>
      <c r="O64" s="32"/>
      <c r="P64" s="32"/>
    </row>
    <row r="65" spans="1:16" ht="36" x14ac:dyDescent="0.3">
      <c r="A65" s="40" t="s">
        <v>49</v>
      </c>
      <c r="B65" s="28" t="s">
        <v>43</v>
      </c>
      <c r="C65" s="28" t="s">
        <v>100</v>
      </c>
      <c r="D65" s="29" t="s">
        <v>101</v>
      </c>
      <c r="E65" s="30">
        <v>112</v>
      </c>
      <c r="F65" s="31">
        <v>214000</v>
      </c>
      <c r="G65" s="30">
        <v>1000</v>
      </c>
      <c r="H65" s="32">
        <v>91882.989999999991</v>
      </c>
      <c r="I65" s="32"/>
      <c r="J65" s="32">
        <f t="shared" ref="J65:J91" si="5">H65+I65</f>
        <v>91882.989999999991</v>
      </c>
      <c r="K65" s="32">
        <v>20000</v>
      </c>
      <c r="L65" s="32"/>
      <c r="M65" s="32">
        <f t="shared" ref="M65:M91" si="6">K65+L65</f>
        <v>20000</v>
      </c>
      <c r="N65" s="32">
        <v>20000</v>
      </c>
      <c r="O65" s="32"/>
      <c r="P65" s="32">
        <f t="shared" ref="P65:P91" si="7">N65+O65</f>
        <v>20000</v>
      </c>
    </row>
    <row r="66" spans="1:16" x14ac:dyDescent="0.3">
      <c r="A66" s="180" t="s">
        <v>50</v>
      </c>
      <c r="B66" s="28" t="s">
        <v>43</v>
      </c>
      <c r="C66" s="28" t="s">
        <v>100</v>
      </c>
      <c r="D66" s="29" t="s">
        <v>101</v>
      </c>
      <c r="E66" s="30">
        <v>119</v>
      </c>
      <c r="F66" s="30">
        <v>213000</v>
      </c>
      <c r="G66" s="30">
        <v>1000</v>
      </c>
      <c r="H66" s="32">
        <v>1355613.59</v>
      </c>
      <c r="I66" s="32"/>
      <c r="J66" s="32">
        <f t="shared" si="5"/>
        <v>1355613.59</v>
      </c>
      <c r="K66" s="32">
        <v>1355613.59</v>
      </c>
      <c r="L66" s="32"/>
      <c r="M66" s="32">
        <f t="shared" si="6"/>
        <v>1355613.59</v>
      </c>
      <c r="N66" s="32">
        <v>1355613.59</v>
      </c>
      <c r="O66" s="32"/>
      <c r="P66" s="32">
        <f t="shared" si="7"/>
        <v>1355613.59</v>
      </c>
    </row>
    <row r="67" spans="1:16" x14ac:dyDescent="0.3">
      <c r="A67" s="180" t="s">
        <v>53</v>
      </c>
      <c r="B67" s="28" t="s">
        <v>43</v>
      </c>
      <c r="C67" s="28" t="s">
        <v>100</v>
      </c>
      <c r="D67" s="29" t="s">
        <v>101</v>
      </c>
      <c r="E67" s="30">
        <v>244</v>
      </c>
      <c r="F67" s="30">
        <v>221100</v>
      </c>
      <c r="G67" s="30">
        <v>1000</v>
      </c>
      <c r="H67" s="32">
        <v>300</v>
      </c>
      <c r="I67" s="32"/>
      <c r="J67" s="32">
        <f t="shared" si="5"/>
        <v>300</v>
      </c>
      <c r="K67" s="32">
        <v>0</v>
      </c>
      <c r="L67" s="32"/>
      <c r="M67" s="32">
        <f t="shared" si="6"/>
        <v>0</v>
      </c>
      <c r="N67" s="32">
        <v>0</v>
      </c>
      <c r="O67" s="32"/>
      <c r="P67" s="32">
        <f t="shared" si="7"/>
        <v>0</v>
      </c>
    </row>
    <row r="68" spans="1:16" x14ac:dyDescent="0.3">
      <c r="A68" s="81" t="s">
        <v>58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60</v>
      </c>
      <c r="G68" s="29" t="s">
        <v>48</v>
      </c>
      <c r="H68" s="32">
        <v>3576721.75</v>
      </c>
      <c r="I68" s="32"/>
      <c r="J68" s="32">
        <f t="shared" si="5"/>
        <v>3576721.75</v>
      </c>
      <c r="K68" s="32">
        <v>4226794.0999999996</v>
      </c>
      <c r="L68" s="32"/>
      <c r="M68" s="32">
        <f t="shared" si="6"/>
        <v>4226794.0999999996</v>
      </c>
      <c r="N68" s="32">
        <v>4420314.8899999997</v>
      </c>
      <c r="O68" s="32"/>
      <c r="P68" s="32">
        <f t="shared" si="7"/>
        <v>4420314.8899999997</v>
      </c>
    </row>
    <row r="69" spans="1:16" x14ac:dyDescent="0.3">
      <c r="A69" s="40" t="s">
        <v>61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62</v>
      </c>
      <c r="G69" s="29" t="s">
        <v>48</v>
      </c>
      <c r="H69" s="32">
        <v>1343722.52</v>
      </c>
      <c r="I69" s="32"/>
      <c r="J69" s="32">
        <f t="shared" si="5"/>
        <v>1343722.52</v>
      </c>
      <c r="K69" s="32">
        <v>1902380.6</v>
      </c>
      <c r="L69" s="32"/>
      <c r="M69" s="32">
        <f t="shared" si="6"/>
        <v>1902380.6</v>
      </c>
      <c r="N69" s="32">
        <v>1983351.63</v>
      </c>
      <c r="O69" s="32"/>
      <c r="P69" s="32">
        <f t="shared" si="7"/>
        <v>1983351.63</v>
      </c>
    </row>
    <row r="70" spans="1:16" x14ac:dyDescent="0.3">
      <c r="A70" s="40" t="s">
        <v>63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64</v>
      </c>
      <c r="G70" s="29" t="s">
        <v>48</v>
      </c>
      <c r="H70" s="32">
        <v>121057.60000000001</v>
      </c>
      <c r="I70" s="32"/>
      <c r="J70" s="32">
        <f t="shared" si="5"/>
        <v>121057.60000000001</v>
      </c>
      <c r="K70" s="32">
        <v>172092.96</v>
      </c>
      <c r="L70" s="32"/>
      <c r="M70" s="32">
        <f t="shared" si="6"/>
        <v>172092.96</v>
      </c>
      <c r="N70" s="32">
        <v>179678.2</v>
      </c>
      <c r="O70" s="32"/>
      <c r="P70" s="32">
        <f t="shared" si="7"/>
        <v>179678.2</v>
      </c>
    </row>
    <row r="71" spans="1:16" x14ac:dyDescent="0.3">
      <c r="A71" s="40" t="s">
        <v>65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66</v>
      </c>
      <c r="G71" s="29" t="s">
        <v>48</v>
      </c>
      <c r="H71" s="32">
        <v>182131.20000000001</v>
      </c>
      <c r="I71" s="32"/>
      <c r="J71" s="32">
        <f t="shared" si="5"/>
        <v>182131.20000000001</v>
      </c>
      <c r="K71" s="32">
        <v>295668.96000000002</v>
      </c>
      <c r="L71" s="32"/>
      <c r="M71" s="32">
        <f t="shared" si="6"/>
        <v>295668.96000000002</v>
      </c>
      <c r="N71" s="32">
        <v>308699.12</v>
      </c>
      <c r="O71" s="32"/>
      <c r="P71" s="32">
        <f t="shared" si="7"/>
        <v>308699.12</v>
      </c>
    </row>
    <row r="72" spans="1:16" x14ac:dyDescent="0.3">
      <c r="A72" s="81" t="s">
        <v>67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68</v>
      </c>
      <c r="G72" s="29" t="s">
        <v>48</v>
      </c>
      <c r="H72" s="32">
        <v>59536.4</v>
      </c>
      <c r="I72" s="32"/>
      <c r="J72" s="32">
        <f t="shared" si="5"/>
        <v>59536.4</v>
      </c>
      <c r="K72" s="32">
        <v>84527.22</v>
      </c>
      <c r="L72" s="32"/>
      <c r="M72" s="32">
        <f t="shared" si="6"/>
        <v>84527.22</v>
      </c>
      <c r="N72" s="32">
        <v>86184.55</v>
      </c>
      <c r="O72" s="32"/>
      <c r="P72" s="32">
        <f t="shared" si="7"/>
        <v>86184.55</v>
      </c>
    </row>
    <row r="73" spans="1:16" ht="24" x14ac:dyDescent="0.3">
      <c r="A73" s="40" t="s">
        <v>69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70</v>
      </c>
      <c r="G73" s="29" t="s">
        <v>48</v>
      </c>
      <c r="H73" s="32">
        <v>13200</v>
      </c>
      <c r="I73" s="32"/>
      <c r="J73" s="32">
        <f t="shared" si="5"/>
        <v>13200</v>
      </c>
      <c r="K73" s="32">
        <v>18000</v>
      </c>
      <c r="L73" s="32"/>
      <c r="M73" s="32">
        <f t="shared" si="6"/>
        <v>18000</v>
      </c>
      <c r="N73" s="32">
        <v>22500</v>
      </c>
      <c r="O73" s="32"/>
      <c r="P73" s="32">
        <f t="shared" si="7"/>
        <v>22500</v>
      </c>
    </row>
    <row r="74" spans="1:16" ht="24" x14ac:dyDescent="0.3">
      <c r="A74" s="81" t="s">
        <v>102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72</v>
      </c>
      <c r="G74" s="29" t="s">
        <v>48</v>
      </c>
      <c r="H74" s="32">
        <v>94200</v>
      </c>
      <c r="I74" s="32"/>
      <c r="J74" s="32">
        <f t="shared" si="5"/>
        <v>94200</v>
      </c>
      <c r="K74" s="32">
        <v>85500</v>
      </c>
      <c r="L74" s="32"/>
      <c r="M74" s="32">
        <f t="shared" si="6"/>
        <v>85500</v>
      </c>
      <c r="N74" s="32">
        <v>106875</v>
      </c>
      <c r="O74" s="32"/>
      <c r="P74" s="32">
        <f t="shared" si="7"/>
        <v>106875</v>
      </c>
    </row>
    <row r="75" spans="1:16" x14ac:dyDescent="0.3">
      <c r="A75" s="40" t="s">
        <v>73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74</v>
      </c>
      <c r="G75" s="29" t="s">
        <v>48</v>
      </c>
      <c r="H75" s="32">
        <v>120000</v>
      </c>
      <c r="I75" s="32"/>
      <c r="J75" s="32">
        <f t="shared" si="5"/>
        <v>120000</v>
      </c>
      <c r="K75" s="32">
        <v>100000</v>
      </c>
      <c r="L75" s="32"/>
      <c r="M75" s="32">
        <f t="shared" si="6"/>
        <v>100000</v>
      </c>
      <c r="N75" s="32">
        <v>100000</v>
      </c>
      <c r="O75" s="32"/>
      <c r="P75" s="32">
        <f t="shared" si="7"/>
        <v>100000</v>
      </c>
    </row>
    <row r="76" spans="1:16" x14ac:dyDescent="0.3">
      <c r="A76" s="40" t="s">
        <v>75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76</v>
      </c>
      <c r="G76" s="29" t="s">
        <v>48</v>
      </c>
      <c r="H76" s="32">
        <v>0</v>
      </c>
      <c r="I76" s="32"/>
      <c r="J76" s="32">
        <f t="shared" si="5"/>
        <v>0</v>
      </c>
      <c r="K76" s="34"/>
      <c r="L76" s="34"/>
      <c r="M76" s="32">
        <f t="shared" si="6"/>
        <v>0</v>
      </c>
      <c r="N76" s="34"/>
      <c r="O76" s="32"/>
      <c r="P76" s="32">
        <f t="shared" si="7"/>
        <v>0</v>
      </c>
    </row>
    <row r="77" spans="1:16" x14ac:dyDescent="0.3">
      <c r="A77" s="40" t="s">
        <v>77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78</v>
      </c>
      <c r="G77" s="29" t="s">
        <v>48</v>
      </c>
      <c r="H77" s="32">
        <v>63765.84</v>
      </c>
      <c r="I77" s="32"/>
      <c r="J77" s="32">
        <f t="shared" si="5"/>
        <v>63765.84</v>
      </c>
      <c r="K77" s="32">
        <v>99250</v>
      </c>
      <c r="L77" s="32"/>
      <c r="M77" s="32">
        <f t="shared" si="6"/>
        <v>99250</v>
      </c>
      <c r="N77" s="32">
        <v>124062.5</v>
      </c>
      <c r="O77" s="32"/>
      <c r="P77" s="32">
        <f t="shared" si="7"/>
        <v>124062.5</v>
      </c>
    </row>
    <row r="78" spans="1:16" x14ac:dyDescent="0.3">
      <c r="A78" s="180" t="s">
        <v>103</v>
      </c>
      <c r="B78" s="40" t="s">
        <v>43</v>
      </c>
      <c r="C78" s="40" t="s">
        <v>100</v>
      </c>
      <c r="D78" s="29" t="s">
        <v>101</v>
      </c>
      <c r="E78" s="180">
        <v>244</v>
      </c>
      <c r="F78" s="42">
        <v>226500</v>
      </c>
      <c r="G78" s="29" t="s">
        <v>48</v>
      </c>
      <c r="H78" s="32">
        <v>195300</v>
      </c>
      <c r="I78" s="32"/>
      <c r="J78" s="32">
        <f t="shared" si="5"/>
        <v>195300</v>
      </c>
      <c r="K78" s="32">
        <v>244125</v>
      </c>
      <c r="L78" s="32"/>
      <c r="M78" s="32">
        <f t="shared" si="6"/>
        <v>244125</v>
      </c>
      <c r="N78" s="32">
        <v>305156.25</v>
      </c>
      <c r="O78" s="32"/>
      <c r="P78" s="32">
        <f t="shared" si="7"/>
        <v>305156.25</v>
      </c>
    </row>
    <row r="79" spans="1:16" ht="24" x14ac:dyDescent="0.3">
      <c r="A79" s="40" t="s">
        <v>79</v>
      </c>
      <c r="B79" s="40" t="s">
        <v>43</v>
      </c>
      <c r="C79" s="40" t="s">
        <v>100</v>
      </c>
      <c r="D79" s="29" t="s">
        <v>101</v>
      </c>
      <c r="E79" s="180">
        <v>244</v>
      </c>
      <c r="F79" s="42">
        <v>226800</v>
      </c>
      <c r="G79" s="29" t="s">
        <v>48</v>
      </c>
      <c r="H79" s="32">
        <v>335000</v>
      </c>
      <c r="I79" s="32"/>
      <c r="J79" s="32">
        <f t="shared" si="5"/>
        <v>335000</v>
      </c>
      <c r="K79" s="32">
        <v>337000</v>
      </c>
      <c r="L79" s="32"/>
      <c r="M79" s="32">
        <f t="shared" si="6"/>
        <v>337000</v>
      </c>
      <c r="N79" s="32">
        <v>337000</v>
      </c>
      <c r="O79" s="32"/>
      <c r="P79" s="32">
        <f t="shared" si="7"/>
        <v>337000</v>
      </c>
    </row>
    <row r="80" spans="1:16" x14ac:dyDescent="0.3">
      <c r="A80" s="40" t="s">
        <v>81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82</v>
      </c>
      <c r="G80" s="29" t="s">
        <v>48</v>
      </c>
      <c r="H80" s="32">
        <v>99700</v>
      </c>
      <c r="I80" s="32"/>
      <c r="J80" s="32">
        <f t="shared" si="5"/>
        <v>99700</v>
      </c>
      <c r="K80" s="32">
        <v>100000</v>
      </c>
      <c r="L80" s="32"/>
      <c r="M80" s="32">
        <f t="shared" si="6"/>
        <v>100000</v>
      </c>
      <c r="N80" s="32">
        <v>100000</v>
      </c>
      <c r="O80" s="32"/>
      <c r="P80" s="32">
        <f t="shared" si="7"/>
        <v>100000</v>
      </c>
    </row>
    <row r="81" spans="1:16" x14ac:dyDescent="0.3">
      <c r="A81" s="40" t="s">
        <v>104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105</v>
      </c>
      <c r="G81" s="29" t="s">
        <v>48</v>
      </c>
      <c r="H81" s="32">
        <v>14000</v>
      </c>
      <c r="I81" s="32"/>
      <c r="J81" s="32">
        <f t="shared" si="5"/>
        <v>14000</v>
      </c>
      <c r="K81" s="32">
        <v>14000</v>
      </c>
      <c r="L81" s="32"/>
      <c r="M81" s="32">
        <f t="shared" si="6"/>
        <v>14000</v>
      </c>
      <c r="N81" s="32">
        <v>16000</v>
      </c>
      <c r="O81" s="32"/>
      <c r="P81" s="32">
        <f t="shared" si="7"/>
        <v>16000</v>
      </c>
    </row>
    <row r="82" spans="1:16" ht="24" x14ac:dyDescent="0.3">
      <c r="A82" s="40" t="s">
        <v>83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84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82" t="s">
        <v>85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86</v>
      </c>
      <c r="G83" s="29" t="s">
        <v>48</v>
      </c>
      <c r="H83" s="32">
        <v>30000</v>
      </c>
      <c r="I83" s="32"/>
      <c r="J83" s="32">
        <f t="shared" si="5"/>
        <v>30000</v>
      </c>
      <c r="K83" s="32">
        <v>30000</v>
      </c>
      <c r="L83" s="32"/>
      <c r="M83" s="32">
        <f t="shared" si="6"/>
        <v>30000</v>
      </c>
      <c r="N83" s="32">
        <v>30000</v>
      </c>
      <c r="O83" s="32"/>
      <c r="P83" s="32">
        <f t="shared" si="7"/>
        <v>30000</v>
      </c>
    </row>
    <row r="84" spans="1:16" x14ac:dyDescent="0.3">
      <c r="A84" s="82" t="s">
        <v>220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219</v>
      </c>
      <c r="G84" s="29" t="s">
        <v>48</v>
      </c>
      <c r="H84" s="32">
        <v>150000</v>
      </c>
      <c r="I84" s="32"/>
      <c r="J84" s="32">
        <f t="shared" si="5"/>
        <v>150000</v>
      </c>
      <c r="K84" s="32">
        <v>0</v>
      </c>
      <c r="L84" s="32"/>
      <c r="M84" s="32">
        <f t="shared" si="6"/>
        <v>0</v>
      </c>
      <c r="N84" s="32">
        <v>0</v>
      </c>
      <c r="O84" s="32"/>
      <c r="P84" s="32">
        <f t="shared" si="7"/>
        <v>0</v>
      </c>
    </row>
    <row r="85" spans="1:16" x14ac:dyDescent="0.3">
      <c r="A85" s="40" t="s">
        <v>89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90</v>
      </c>
      <c r="G85" s="29" t="s">
        <v>48</v>
      </c>
      <c r="H85" s="32">
        <v>40000</v>
      </c>
      <c r="I85" s="32"/>
      <c r="J85" s="32">
        <f t="shared" si="5"/>
        <v>40000</v>
      </c>
      <c r="K85" s="32">
        <v>40000</v>
      </c>
      <c r="L85" s="32"/>
      <c r="M85" s="32">
        <f t="shared" si="6"/>
        <v>40000</v>
      </c>
      <c r="N85" s="32">
        <v>40000</v>
      </c>
      <c r="O85" s="32"/>
      <c r="P85" s="32">
        <f t="shared" si="7"/>
        <v>40000</v>
      </c>
    </row>
    <row r="86" spans="1:16" x14ac:dyDescent="0.3">
      <c r="A86" s="40" t="s">
        <v>106</v>
      </c>
      <c r="B86" s="44" t="s">
        <v>43</v>
      </c>
      <c r="C86" s="44" t="s">
        <v>100</v>
      </c>
      <c r="D86" s="29" t="s">
        <v>101</v>
      </c>
      <c r="E86" s="43" t="s">
        <v>54</v>
      </c>
      <c r="F86" s="43" t="s">
        <v>107</v>
      </c>
      <c r="G86" s="29" t="s">
        <v>48</v>
      </c>
      <c r="H86" s="32">
        <v>22500</v>
      </c>
      <c r="I86" s="32"/>
      <c r="J86" s="32">
        <f t="shared" si="5"/>
        <v>22500</v>
      </c>
      <c r="K86" s="32">
        <v>22500</v>
      </c>
      <c r="L86" s="32"/>
      <c r="M86" s="32">
        <f t="shared" si="6"/>
        <v>22500</v>
      </c>
      <c r="N86" s="32">
        <v>22500</v>
      </c>
      <c r="O86" s="32"/>
      <c r="P86" s="32">
        <f t="shared" si="7"/>
        <v>22500</v>
      </c>
    </row>
    <row r="87" spans="1:16" x14ac:dyDescent="0.3">
      <c r="A87" s="40" t="s">
        <v>91</v>
      </c>
      <c r="B87" s="28" t="s">
        <v>43</v>
      </c>
      <c r="C87" s="28" t="s">
        <v>100</v>
      </c>
      <c r="D87" s="29" t="s">
        <v>101</v>
      </c>
      <c r="E87" s="45" t="s">
        <v>54</v>
      </c>
      <c r="F87" s="45" t="s">
        <v>92</v>
      </c>
      <c r="G87" s="45" t="s">
        <v>48</v>
      </c>
      <c r="H87" s="32">
        <v>80000</v>
      </c>
      <c r="I87" s="32"/>
      <c r="J87" s="32">
        <f t="shared" si="5"/>
        <v>80000</v>
      </c>
      <c r="K87" s="32">
        <v>80000</v>
      </c>
      <c r="L87" s="32"/>
      <c r="M87" s="32">
        <f t="shared" si="6"/>
        <v>80000</v>
      </c>
      <c r="N87" s="32">
        <v>80000</v>
      </c>
      <c r="O87" s="32"/>
      <c r="P87" s="32">
        <f t="shared" si="7"/>
        <v>80000</v>
      </c>
    </row>
    <row r="88" spans="1:16" x14ac:dyDescent="0.3">
      <c r="A88" s="40" t="s">
        <v>93</v>
      </c>
      <c r="B88" s="28" t="s">
        <v>43</v>
      </c>
      <c r="C88" s="28" t="s">
        <v>100</v>
      </c>
      <c r="D88" s="29" t="s">
        <v>101</v>
      </c>
      <c r="E88" s="29" t="s">
        <v>94</v>
      </c>
      <c r="F88" s="46" t="s">
        <v>95</v>
      </c>
      <c r="G88" s="46" t="s">
        <v>48</v>
      </c>
      <c r="H88" s="32">
        <v>60238</v>
      </c>
      <c r="I88" s="32"/>
      <c r="J88" s="32">
        <f t="shared" si="5"/>
        <v>60238</v>
      </c>
      <c r="K88" s="32">
        <v>60238</v>
      </c>
      <c r="L88" s="32"/>
      <c r="M88" s="32">
        <f t="shared" si="6"/>
        <v>60238</v>
      </c>
      <c r="N88" s="32">
        <v>60238</v>
      </c>
      <c r="O88" s="32"/>
      <c r="P88" s="32">
        <f t="shared" si="7"/>
        <v>60238</v>
      </c>
    </row>
    <row r="89" spans="1:16" x14ac:dyDescent="0.3">
      <c r="A89" s="40" t="s">
        <v>108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97</v>
      </c>
      <c r="G89" s="46" t="s">
        <v>48</v>
      </c>
      <c r="H89" s="32">
        <v>25281</v>
      </c>
      <c r="I89" s="32"/>
      <c r="J89" s="32">
        <f t="shared" si="5"/>
        <v>25281</v>
      </c>
      <c r="K89" s="32">
        <v>25281</v>
      </c>
      <c r="L89" s="32"/>
      <c r="M89" s="32">
        <f t="shared" si="6"/>
        <v>25281</v>
      </c>
      <c r="N89" s="32">
        <v>25281</v>
      </c>
      <c r="O89" s="32"/>
      <c r="P89" s="32">
        <f t="shared" si="7"/>
        <v>25281</v>
      </c>
    </row>
    <row r="90" spans="1:16" x14ac:dyDescent="0.3">
      <c r="A90" s="40" t="s">
        <v>109</v>
      </c>
      <c r="B90" s="28" t="s">
        <v>43</v>
      </c>
      <c r="C90" s="28" t="s">
        <v>100</v>
      </c>
      <c r="D90" s="29" t="s">
        <v>101</v>
      </c>
      <c r="E90" s="29" t="s">
        <v>110</v>
      </c>
      <c r="F90" s="46" t="s">
        <v>111</v>
      </c>
      <c r="G90" s="46" t="s">
        <v>48</v>
      </c>
      <c r="H90" s="32">
        <v>37790</v>
      </c>
      <c r="I90" s="32"/>
      <c r="J90" s="32">
        <f t="shared" si="5"/>
        <v>37790</v>
      </c>
      <c r="K90" s="32">
        <v>37790</v>
      </c>
      <c r="L90" s="32"/>
      <c r="M90" s="32">
        <f t="shared" si="6"/>
        <v>37790</v>
      </c>
      <c r="N90" s="32">
        <v>37790</v>
      </c>
      <c r="O90" s="32"/>
      <c r="P90" s="32">
        <f t="shared" si="7"/>
        <v>37790</v>
      </c>
    </row>
    <row r="91" spans="1:16" ht="24" x14ac:dyDescent="0.3">
      <c r="A91" s="40" t="s">
        <v>229</v>
      </c>
      <c r="B91" s="28" t="s">
        <v>43</v>
      </c>
      <c r="C91" s="28" t="s">
        <v>100</v>
      </c>
      <c r="D91" s="29" t="s">
        <v>101</v>
      </c>
      <c r="E91" s="29" t="s">
        <v>227</v>
      </c>
      <c r="F91" s="46" t="s">
        <v>228</v>
      </c>
      <c r="G91" s="46" t="s">
        <v>48</v>
      </c>
      <c r="H91" s="32">
        <v>177.02</v>
      </c>
      <c r="I91" s="32"/>
      <c r="J91" s="32">
        <f t="shared" si="5"/>
        <v>177.02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672" t="s">
        <v>98</v>
      </c>
      <c r="B92" s="672"/>
      <c r="C92" s="672"/>
      <c r="D92" s="672"/>
      <c r="E92" s="672"/>
      <c r="F92" s="672"/>
      <c r="G92" s="672"/>
      <c r="H92" s="98">
        <f>SUM(H63:H91)</f>
        <v>12640904.629999999</v>
      </c>
      <c r="I92" s="98">
        <f t="shared" ref="I92:P92" si="8">SUM(I63:I91)</f>
        <v>0</v>
      </c>
      <c r="J92" s="98">
        <f t="shared" si="8"/>
        <v>12640904.629999999</v>
      </c>
      <c r="K92" s="98">
        <f t="shared" si="8"/>
        <v>13879548.150000002</v>
      </c>
      <c r="L92" s="98">
        <f t="shared" si="8"/>
        <v>0</v>
      </c>
      <c r="M92" s="98">
        <f t="shared" si="8"/>
        <v>13879548.150000002</v>
      </c>
      <c r="N92" s="98">
        <f t="shared" si="8"/>
        <v>14290031.449999997</v>
      </c>
      <c r="O92" s="98">
        <f t="shared" si="8"/>
        <v>0</v>
      </c>
      <c r="P92" s="98">
        <f t="shared" si="8"/>
        <v>14290031.449999997</v>
      </c>
    </row>
    <row r="93" spans="1:16" ht="15" customHeight="1" x14ac:dyDescent="0.3">
      <c r="A93" s="704" t="s">
        <v>112</v>
      </c>
      <c r="B93" s="704"/>
      <c r="C93" s="704"/>
      <c r="D93" s="704"/>
      <c r="E93" s="704"/>
      <c r="F93" s="704"/>
      <c r="G93" s="704"/>
      <c r="H93" s="704"/>
      <c r="I93" s="704"/>
      <c r="J93" s="704"/>
      <c r="K93" s="704"/>
      <c r="L93" s="704"/>
      <c r="M93" s="704"/>
      <c r="N93" s="704"/>
      <c r="O93" s="704"/>
      <c r="P93" s="704"/>
    </row>
    <row r="94" spans="1:16" x14ac:dyDescent="0.3">
      <c r="A94" s="40" t="s">
        <v>87</v>
      </c>
      <c r="B94" s="40" t="s">
        <v>43</v>
      </c>
      <c r="C94" s="40" t="s">
        <v>44</v>
      </c>
      <c r="D94" s="45" t="s">
        <v>45</v>
      </c>
      <c r="E94" s="45" t="s">
        <v>54</v>
      </c>
      <c r="F94" s="45" t="s">
        <v>88</v>
      </c>
      <c r="G94" s="99" t="s">
        <v>113</v>
      </c>
      <c r="H94" s="32">
        <v>5000000</v>
      </c>
      <c r="I94" s="32"/>
      <c r="J94" s="32">
        <f>H94+I94</f>
        <v>5000000</v>
      </c>
      <c r="K94" s="32">
        <v>5800000</v>
      </c>
      <c r="L94" s="32"/>
      <c r="M94" s="32">
        <f>K94+L94</f>
        <v>5800000</v>
      </c>
      <c r="N94" s="32">
        <v>5800000</v>
      </c>
      <c r="O94" s="97"/>
      <c r="P94" s="32">
        <f>N94+O94</f>
        <v>5800000</v>
      </c>
    </row>
    <row r="95" spans="1:16" x14ac:dyDescent="0.3">
      <c r="A95" s="672" t="s">
        <v>114</v>
      </c>
      <c r="B95" s="672"/>
      <c r="C95" s="672"/>
      <c r="D95" s="672"/>
      <c r="E95" s="672"/>
      <c r="F95" s="672"/>
      <c r="G95" s="672"/>
      <c r="H95" s="100">
        <f>SUM(H94)</f>
        <v>5000000</v>
      </c>
      <c r="I95" s="100">
        <f t="shared" ref="I95:P95" si="9">SUM(I94)</f>
        <v>0</v>
      </c>
      <c r="J95" s="100">
        <f t="shared" si="9"/>
        <v>5000000</v>
      </c>
      <c r="K95" s="100">
        <f t="shared" si="9"/>
        <v>5800000</v>
      </c>
      <c r="L95" s="100">
        <f t="shared" si="9"/>
        <v>0</v>
      </c>
      <c r="M95" s="100">
        <f t="shared" si="9"/>
        <v>5800000</v>
      </c>
      <c r="N95" s="100">
        <f t="shared" si="9"/>
        <v>5800000</v>
      </c>
      <c r="O95" s="100">
        <f t="shared" si="9"/>
        <v>0</v>
      </c>
      <c r="P95" s="100">
        <f t="shared" si="9"/>
        <v>5800000</v>
      </c>
    </row>
    <row r="96" spans="1:16" hidden="1" x14ac:dyDescent="0.3">
      <c r="A96" s="702" t="s">
        <v>115</v>
      </c>
      <c r="B96" s="702"/>
      <c r="C96" s="702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97"/>
      <c r="P96" s="97"/>
    </row>
    <row r="97" spans="1:16" ht="25.2" hidden="1" customHeight="1" thickBot="1" x14ac:dyDescent="0.35">
      <c r="A97" s="702"/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44</v>
      </c>
      <c r="D98" s="58" t="s">
        <v>116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44</v>
      </c>
      <c r="D99" s="58" t="s">
        <v>116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44</v>
      </c>
      <c r="D100" s="58" t="s">
        <v>116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702" t="s">
        <v>120</v>
      </c>
      <c r="B101" s="702"/>
      <c r="C101" s="702"/>
      <c r="D101" s="702"/>
      <c r="E101" s="702"/>
      <c r="F101" s="702"/>
      <c r="G101" s="702"/>
      <c r="H101" s="59">
        <f>SUM(H98:H100)</f>
        <v>0</v>
      </c>
      <c r="I101" s="59"/>
      <c r="J101" s="59"/>
      <c r="K101" s="59">
        <f t="shared" ref="K101:N101" si="10">SUM(K98:K100)</f>
        <v>0</v>
      </c>
      <c r="L101" s="59"/>
      <c r="M101" s="59"/>
      <c r="N101" s="59">
        <f t="shared" si="10"/>
        <v>0</v>
      </c>
      <c r="O101" s="97"/>
      <c r="P101" s="97"/>
    </row>
    <row r="102" spans="1:16" hidden="1" x14ac:dyDescent="0.3">
      <c r="A102" s="82" t="s">
        <v>42</v>
      </c>
      <c r="B102" s="58" t="s">
        <v>43</v>
      </c>
      <c r="C102" s="58" t="s">
        <v>100</v>
      </c>
      <c r="D102" s="58" t="s">
        <v>121</v>
      </c>
      <c r="E102" s="58" t="s">
        <v>46</v>
      </c>
      <c r="F102" s="58" t="s">
        <v>47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82" t="s">
        <v>50</v>
      </c>
      <c r="B103" s="58" t="s">
        <v>43</v>
      </c>
      <c r="C103" s="58" t="s">
        <v>100</v>
      </c>
      <c r="D103" s="58" t="s">
        <v>121</v>
      </c>
      <c r="E103" s="58" t="s">
        <v>51</v>
      </c>
      <c r="F103" s="58" t="s">
        <v>52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118</v>
      </c>
      <c r="B104" s="58" t="s">
        <v>43</v>
      </c>
      <c r="C104" s="58" t="s">
        <v>100</v>
      </c>
      <c r="D104" s="58" t="s">
        <v>121</v>
      </c>
      <c r="E104" s="58" t="s">
        <v>54</v>
      </c>
      <c r="F104" s="58" t="s">
        <v>119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40" t="s">
        <v>122</v>
      </c>
      <c r="B105" s="58" t="s">
        <v>43</v>
      </c>
      <c r="C105" s="58" t="s">
        <v>123</v>
      </c>
      <c r="D105" s="58" t="s">
        <v>121</v>
      </c>
      <c r="E105" s="58" t="s">
        <v>54</v>
      </c>
      <c r="F105" s="58" t="s">
        <v>124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705" t="s">
        <v>125</v>
      </c>
      <c r="B106" s="705"/>
      <c r="C106" s="705"/>
      <c r="D106" s="705"/>
      <c r="E106" s="705"/>
      <c r="F106" s="705"/>
      <c r="G106" s="705"/>
      <c r="H106" s="83">
        <f>SUM(H102:H105)</f>
        <v>0</v>
      </c>
      <c r="I106" s="83"/>
      <c r="J106" s="83"/>
      <c r="K106" s="83">
        <f t="shared" ref="K106:N106" si="11">SUM(K102:K105)</f>
        <v>0</v>
      </c>
      <c r="L106" s="83"/>
      <c r="M106" s="83"/>
      <c r="N106" s="83">
        <f t="shared" si="11"/>
        <v>0</v>
      </c>
      <c r="O106" s="97"/>
      <c r="P106" s="97"/>
    </row>
    <row r="107" spans="1:16" hidden="1" x14ac:dyDescent="0.3">
      <c r="A107" s="706" t="s">
        <v>126</v>
      </c>
      <c r="B107" s="706"/>
      <c r="C107" s="706"/>
      <c r="D107" s="706"/>
      <c r="E107" s="706"/>
      <c r="F107" s="706"/>
      <c r="G107" s="706"/>
      <c r="H107" s="101">
        <f>H101+H106</f>
        <v>0</v>
      </c>
      <c r="I107" s="101"/>
      <c r="J107" s="101"/>
      <c r="K107" s="101">
        <f t="shared" ref="K107:N107" si="12">K101+K106</f>
        <v>0</v>
      </c>
      <c r="L107" s="101"/>
      <c r="M107" s="101"/>
      <c r="N107" s="101">
        <f t="shared" si="12"/>
        <v>0</v>
      </c>
      <c r="O107" s="97"/>
      <c r="P107" s="97"/>
    </row>
    <row r="108" spans="1:16" hidden="1" x14ac:dyDescent="0.3">
      <c r="A108" s="700" t="s">
        <v>127</v>
      </c>
      <c r="B108" s="700"/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0"/>
      <c r="O108" s="97"/>
      <c r="P108" s="97"/>
    </row>
    <row r="109" spans="1:16" hidden="1" x14ac:dyDescent="0.3">
      <c r="A109" s="82" t="s">
        <v>42</v>
      </c>
      <c r="B109" s="58" t="s">
        <v>43</v>
      </c>
      <c r="C109" s="58" t="s">
        <v>100</v>
      </c>
      <c r="D109" s="58" t="s">
        <v>128</v>
      </c>
      <c r="E109" s="58" t="s">
        <v>46</v>
      </c>
      <c r="F109" s="58" t="s">
        <v>47</v>
      </c>
      <c r="G109" s="102" t="s">
        <v>129</v>
      </c>
      <c r="H109" s="32"/>
      <c r="I109" s="32"/>
      <c r="J109" s="32"/>
      <c r="K109" s="34"/>
      <c r="L109" s="34"/>
      <c r="M109" s="34"/>
      <c r="N109" s="34"/>
      <c r="O109" s="97"/>
      <c r="P109" s="97"/>
    </row>
    <row r="110" spans="1:16" hidden="1" x14ac:dyDescent="0.3">
      <c r="A110" s="82" t="s">
        <v>50</v>
      </c>
      <c r="B110" s="58" t="s">
        <v>43</v>
      </c>
      <c r="C110" s="58" t="s">
        <v>100</v>
      </c>
      <c r="D110" s="58" t="s">
        <v>128</v>
      </c>
      <c r="E110" s="58" t="s">
        <v>51</v>
      </c>
      <c r="F110" s="58">
        <v>213000</v>
      </c>
      <c r="G110" s="102" t="s">
        <v>129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16" t="s">
        <v>130</v>
      </c>
      <c r="B111" s="716"/>
      <c r="C111" s="716"/>
      <c r="D111" s="716"/>
      <c r="E111" s="716"/>
      <c r="F111" s="716"/>
      <c r="G111" s="716"/>
      <c r="H111" s="121">
        <f>SUM(H109:H110)</f>
        <v>0</v>
      </c>
      <c r="I111" s="121"/>
      <c r="J111" s="121"/>
      <c r="K111" s="121">
        <f t="shared" ref="K111:N111" si="13">SUM(K109:K110)</f>
        <v>0</v>
      </c>
      <c r="L111" s="121"/>
      <c r="M111" s="121"/>
      <c r="N111" s="121">
        <f t="shared" si="13"/>
        <v>0</v>
      </c>
      <c r="O111" s="122"/>
      <c r="P111" s="122"/>
    </row>
    <row r="112" spans="1:16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</row>
    <row r="113" spans="1:16" x14ac:dyDescent="0.3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82" t="s">
        <v>42</v>
      </c>
      <c r="B114" s="28" t="s">
        <v>43</v>
      </c>
      <c r="C114" s="28" t="s">
        <v>44</v>
      </c>
      <c r="D114" s="58" t="s">
        <v>116</v>
      </c>
      <c r="E114" s="29" t="s">
        <v>46</v>
      </c>
      <c r="F114" s="46" t="s">
        <v>47</v>
      </c>
      <c r="G114" s="46" t="s">
        <v>180</v>
      </c>
      <c r="H114" s="32">
        <v>22538902.260000002</v>
      </c>
      <c r="I114" s="32"/>
      <c r="J114" s="32">
        <f t="shared" ref="J114:J117" si="14">H114+I114</f>
        <v>22538902.260000002</v>
      </c>
      <c r="K114" s="32">
        <v>0</v>
      </c>
      <c r="L114" s="32"/>
      <c r="M114" s="32">
        <f t="shared" ref="M114:M117" si="15">K114+L114</f>
        <v>0</v>
      </c>
      <c r="N114" s="32">
        <v>0</v>
      </c>
      <c r="O114" s="32"/>
      <c r="P114" s="32">
        <f t="shared" ref="P114:P125" si="16">N114+O114</f>
        <v>0</v>
      </c>
    </row>
    <row r="115" spans="1:16" ht="36" x14ac:dyDescent="0.3">
      <c r="A115" s="36" t="s">
        <v>210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209</v>
      </c>
      <c r="G115" s="46" t="s">
        <v>180</v>
      </c>
      <c r="H115" s="32">
        <v>3271.5</v>
      </c>
      <c r="I115" s="32"/>
      <c r="J115" s="32">
        <f t="shared" si="14"/>
        <v>3271.5</v>
      </c>
      <c r="K115" s="32"/>
      <c r="L115" s="32"/>
      <c r="M115" s="32"/>
      <c r="N115" s="32"/>
      <c r="O115" s="32"/>
      <c r="P115" s="32"/>
    </row>
    <row r="116" spans="1:16" x14ac:dyDescent="0.3">
      <c r="A116" s="82" t="s">
        <v>50</v>
      </c>
      <c r="B116" s="28" t="s">
        <v>43</v>
      </c>
      <c r="C116" s="28" t="s">
        <v>44</v>
      </c>
      <c r="D116" s="58" t="s">
        <v>116</v>
      </c>
      <c r="E116" s="29" t="s">
        <v>51</v>
      </c>
      <c r="F116" s="46" t="s">
        <v>52</v>
      </c>
      <c r="G116" s="46" t="s">
        <v>180</v>
      </c>
      <c r="H116" s="32">
        <v>5105802.3600000003</v>
      </c>
      <c r="I116" s="32"/>
      <c r="J116" s="32">
        <f t="shared" si="14"/>
        <v>5105802.3600000003</v>
      </c>
      <c r="K116" s="32">
        <v>0</v>
      </c>
      <c r="L116" s="32"/>
      <c r="M116" s="32">
        <f t="shared" si="15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82" t="s">
        <v>118</v>
      </c>
      <c r="B117" s="28" t="s">
        <v>43</v>
      </c>
      <c r="C117" s="28" t="s">
        <v>44</v>
      </c>
      <c r="D117" s="58" t="s">
        <v>116</v>
      </c>
      <c r="E117" s="29" t="s">
        <v>54</v>
      </c>
      <c r="F117" s="46" t="s">
        <v>119</v>
      </c>
      <c r="G117" s="46" t="s">
        <v>180</v>
      </c>
      <c r="H117" s="32">
        <v>47000</v>
      </c>
      <c r="I117" s="32"/>
      <c r="J117" s="32">
        <f t="shared" si="14"/>
        <v>47000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715" t="s">
        <v>178</v>
      </c>
      <c r="B118" s="715"/>
      <c r="C118" s="715"/>
      <c r="D118" s="715"/>
      <c r="E118" s="715"/>
      <c r="F118" s="715"/>
      <c r="G118" s="715"/>
      <c r="H118" s="101">
        <f>SUM(H114:H117)</f>
        <v>27694976.120000001</v>
      </c>
      <c r="I118" s="101">
        <f t="shared" ref="I118:P118" si="17">SUM(I114:I117)</f>
        <v>0</v>
      </c>
      <c r="J118" s="101">
        <f t="shared" si="17"/>
        <v>27694976.120000001</v>
      </c>
      <c r="K118" s="101">
        <f t="shared" si="17"/>
        <v>0</v>
      </c>
      <c r="L118" s="101">
        <f t="shared" si="17"/>
        <v>0</v>
      </c>
      <c r="M118" s="101">
        <f t="shared" si="17"/>
        <v>0</v>
      </c>
      <c r="N118" s="101">
        <f t="shared" si="17"/>
        <v>0</v>
      </c>
      <c r="O118" s="101">
        <f t="shared" si="17"/>
        <v>0</v>
      </c>
      <c r="P118" s="101">
        <f t="shared" si="17"/>
        <v>0</v>
      </c>
    </row>
    <row r="119" spans="1:16" x14ac:dyDescent="0.3">
      <c r="A119" s="82" t="s">
        <v>42</v>
      </c>
      <c r="B119" s="28" t="s">
        <v>43</v>
      </c>
      <c r="C119" s="28" t="s">
        <v>100</v>
      </c>
      <c r="D119" s="58" t="s">
        <v>121</v>
      </c>
      <c r="E119" s="29" t="s">
        <v>46</v>
      </c>
      <c r="F119" s="46" t="s">
        <v>47</v>
      </c>
      <c r="G119" s="46" t="s">
        <v>180</v>
      </c>
      <c r="H119" s="32">
        <v>39632059.5</v>
      </c>
      <c r="I119" s="32"/>
      <c r="J119" s="32">
        <f t="shared" ref="J119:J125" si="18">H119+I119</f>
        <v>39632059.5</v>
      </c>
      <c r="K119" s="32">
        <v>0</v>
      </c>
      <c r="L119" s="32"/>
      <c r="M119" s="32">
        <f t="shared" ref="M119:M125" si="19">K119+L119</f>
        <v>0</v>
      </c>
      <c r="N119" s="32">
        <v>0</v>
      </c>
      <c r="O119" s="32"/>
      <c r="P119" s="32">
        <f t="shared" si="16"/>
        <v>0</v>
      </c>
    </row>
    <row r="120" spans="1:16" ht="36" x14ac:dyDescent="0.3">
      <c r="A120" s="36" t="s">
        <v>210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209</v>
      </c>
      <c r="G120" s="46" t="s">
        <v>180</v>
      </c>
      <c r="H120" s="32">
        <v>30930.9</v>
      </c>
      <c r="I120" s="32"/>
      <c r="J120" s="32">
        <f t="shared" si="18"/>
        <v>30930.9</v>
      </c>
      <c r="K120" s="32"/>
      <c r="L120" s="32"/>
      <c r="M120" s="32"/>
      <c r="N120" s="32"/>
      <c r="O120" s="32"/>
      <c r="P120" s="32"/>
    </row>
    <row r="121" spans="1:16" x14ac:dyDescent="0.3">
      <c r="A121" s="82" t="s">
        <v>50</v>
      </c>
      <c r="B121" s="28" t="s">
        <v>43</v>
      </c>
      <c r="C121" s="28" t="s">
        <v>100</v>
      </c>
      <c r="D121" s="58" t="s">
        <v>121</v>
      </c>
      <c r="E121" s="29" t="s">
        <v>51</v>
      </c>
      <c r="F121" s="46" t="s">
        <v>52</v>
      </c>
      <c r="G121" s="46" t="s">
        <v>180</v>
      </c>
      <c r="H121" s="32">
        <v>8983667.3300000001</v>
      </c>
      <c r="I121" s="32"/>
      <c r="J121" s="32">
        <f t="shared" si="18"/>
        <v>8983667.3300000001</v>
      </c>
      <c r="K121" s="32">
        <v>0</v>
      </c>
      <c r="L121" s="32"/>
      <c r="M121" s="32">
        <f t="shared" si="19"/>
        <v>0</v>
      </c>
      <c r="N121" s="32">
        <v>0</v>
      </c>
      <c r="O121" s="32"/>
      <c r="P121" s="32">
        <f t="shared" si="16"/>
        <v>0</v>
      </c>
    </row>
    <row r="122" spans="1:16" x14ac:dyDescent="0.3">
      <c r="A122" s="82" t="s">
        <v>118</v>
      </c>
      <c r="B122" s="28" t="s">
        <v>43</v>
      </c>
      <c r="C122" s="28" t="s">
        <v>100</v>
      </c>
      <c r="D122" s="58" t="s">
        <v>121</v>
      </c>
      <c r="E122" s="29" t="s">
        <v>54</v>
      </c>
      <c r="F122" s="46" t="s">
        <v>119</v>
      </c>
      <c r="G122" s="46" t="s">
        <v>180</v>
      </c>
      <c r="H122" s="32">
        <v>54991.59</v>
      </c>
      <c r="I122" s="32"/>
      <c r="J122" s="32">
        <f t="shared" si="18"/>
        <v>54991.59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236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235</v>
      </c>
      <c r="G123" s="46" t="s">
        <v>180</v>
      </c>
      <c r="H123" s="32">
        <v>2191130</v>
      </c>
      <c r="I123" s="32"/>
      <c r="J123" s="32">
        <f t="shared" si="18"/>
        <v>2191130</v>
      </c>
      <c r="K123" s="32"/>
      <c r="L123" s="32"/>
      <c r="M123" s="32"/>
      <c r="N123" s="32"/>
      <c r="O123" s="32"/>
      <c r="P123" s="32"/>
    </row>
    <row r="124" spans="1:16" ht="24" x14ac:dyDescent="0.3">
      <c r="A124" s="82" t="s">
        <v>214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213</v>
      </c>
      <c r="G124" s="46" t="s">
        <v>180</v>
      </c>
      <c r="H124" s="32">
        <v>12746</v>
      </c>
      <c r="I124" s="32"/>
      <c r="J124" s="32">
        <f t="shared" si="18"/>
        <v>12746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82" t="s">
        <v>122</v>
      </c>
      <c r="B125" s="28" t="s">
        <v>43</v>
      </c>
      <c r="C125" s="28" t="s">
        <v>123</v>
      </c>
      <c r="D125" s="58" t="s">
        <v>121</v>
      </c>
      <c r="E125" s="29" t="s">
        <v>54</v>
      </c>
      <c r="F125" s="46" t="s">
        <v>124</v>
      </c>
      <c r="G125" s="46" t="s">
        <v>180</v>
      </c>
      <c r="H125" s="32">
        <v>0</v>
      </c>
      <c r="I125" s="32">
        <v>4200</v>
      </c>
      <c r="J125" s="32">
        <f t="shared" si="18"/>
        <v>4200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715" t="s">
        <v>178</v>
      </c>
      <c r="B126" s="715"/>
      <c r="C126" s="715"/>
      <c r="D126" s="715"/>
      <c r="E126" s="715"/>
      <c r="F126" s="715"/>
      <c r="G126" s="715"/>
      <c r="H126" s="101">
        <f>SUM(H119:H125)</f>
        <v>50905525.32</v>
      </c>
      <c r="I126" s="101">
        <f t="shared" ref="I126:P126" si="20">SUM(I119:I125)</f>
        <v>4200</v>
      </c>
      <c r="J126" s="101">
        <f t="shared" si="20"/>
        <v>50909725.32</v>
      </c>
      <c r="K126" s="101">
        <f t="shared" si="20"/>
        <v>0</v>
      </c>
      <c r="L126" s="101">
        <f t="shared" si="20"/>
        <v>0</v>
      </c>
      <c r="M126" s="101">
        <f t="shared" si="20"/>
        <v>0</v>
      </c>
      <c r="N126" s="101">
        <f t="shared" si="20"/>
        <v>0</v>
      </c>
      <c r="O126" s="101">
        <f t="shared" si="20"/>
        <v>0</v>
      </c>
      <c r="P126" s="101">
        <f t="shared" si="20"/>
        <v>0</v>
      </c>
    </row>
    <row r="127" spans="1:16" x14ac:dyDescent="0.3">
      <c r="A127" s="706" t="s">
        <v>179</v>
      </c>
      <c r="B127" s="706"/>
      <c r="C127" s="706"/>
      <c r="D127" s="706"/>
      <c r="E127" s="706"/>
      <c r="F127" s="706"/>
      <c r="G127" s="706"/>
      <c r="H127" s="101">
        <f>H118+H126</f>
        <v>78600501.439999998</v>
      </c>
      <c r="I127" s="101">
        <f t="shared" ref="I127:P127" si="21">I118+I126</f>
        <v>4200</v>
      </c>
      <c r="J127" s="101">
        <f t="shared" si="21"/>
        <v>78604701.439999998</v>
      </c>
      <c r="K127" s="101">
        <f t="shared" si="21"/>
        <v>0</v>
      </c>
      <c r="L127" s="101">
        <f t="shared" si="21"/>
        <v>0</v>
      </c>
      <c r="M127" s="101">
        <f t="shared" si="21"/>
        <v>0</v>
      </c>
      <c r="N127" s="101">
        <f t="shared" si="21"/>
        <v>0</v>
      </c>
      <c r="O127" s="101">
        <f t="shared" si="21"/>
        <v>0</v>
      </c>
      <c r="P127" s="101">
        <f t="shared" si="21"/>
        <v>0</v>
      </c>
    </row>
    <row r="128" spans="1:16" x14ac:dyDescent="0.3">
      <c r="A128" s="725" t="s">
        <v>201</v>
      </c>
      <c r="B128" s="726"/>
      <c r="C128" s="726"/>
      <c r="D128" s="726"/>
      <c r="E128" s="726"/>
      <c r="F128" s="726"/>
      <c r="G128" s="726"/>
      <c r="H128" s="726"/>
      <c r="I128" s="726"/>
      <c r="J128" s="726"/>
      <c r="K128" s="726"/>
      <c r="L128" s="726"/>
      <c r="M128" s="726"/>
      <c r="N128" s="726"/>
      <c r="O128" s="726"/>
      <c r="P128" s="727"/>
    </row>
    <row r="129" spans="1:16" x14ac:dyDescent="0.3">
      <c r="A129" s="82" t="s">
        <v>42</v>
      </c>
      <c r="B129" s="28" t="s">
        <v>43</v>
      </c>
      <c r="C129" s="28" t="s">
        <v>100</v>
      </c>
      <c r="D129" s="58" t="s">
        <v>202</v>
      </c>
      <c r="E129" s="29" t="s">
        <v>46</v>
      </c>
      <c r="F129" s="46" t="s">
        <v>47</v>
      </c>
      <c r="G129" s="46" t="s">
        <v>203</v>
      </c>
      <c r="H129" s="32">
        <v>4554000</v>
      </c>
      <c r="I129" s="32"/>
      <c r="J129" s="26">
        <f t="shared" ref="J129:J130" si="22">H129+I129</f>
        <v>4554000</v>
      </c>
      <c r="K129" s="32">
        <v>0</v>
      </c>
      <c r="L129" s="32"/>
      <c r="M129" s="26">
        <f t="shared" ref="M129:M130" si="23">K129+L129</f>
        <v>0</v>
      </c>
      <c r="N129" s="32">
        <v>0</v>
      </c>
      <c r="O129" s="147"/>
      <c r="P129" s="148">
        <f t="shared" ref="P129:P130" si="24">N129+O129</f>
        <v>0</v>
      </c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202</v>
      </c>
      <c r="E130" s="29" t="s">
        <v>51</v>
      </c>
      <c r="F130" s="46" t="s">
        <v>52</v>
      </c>
      <c r="G130" s="46" t="s">
        <v>203</v>
      </c>
      <c r="H130" s="32">
        <v>1375308</v>
      </c>
      <c r="I130" s="32"/>
      <c r="J130" s="26">
        <f t="shared" si="22"/>
        <v>1375308</v>
      </c>
      <c r="K130" s="32">
        <v>0</v>
      </c>
      <c r="L130" s="32"/>
      <c r="M130" s="26">
        <f t="shared" si="23"/>
        <v>0</v>
      </c>
      <c r="N130" s="32">
        <v>0</v>
      </c>
      <c r="O130" s="147"/>
      <c r="P130" s="148">
        <f t="shared" si="24"/>
        <v>0</v>
      </c>
    </row>
    <row r="131" spans="1:16" ht="15" thickBot="1" x14ac:dyDescent="0.35">
      <c r="A131" s="728" t="s">
        <v>204</v>
      </c>
      <c r="B131" s="728"/>
      <c r="C131" s="728"/>
      <c r="D131" s="728"/>
      <c r="E131" s="728"/>
      <c r="F131" s="728"/>
      <c r="G131" s="728"/>
      <c r="H131" s="149">
        <f>SUM(H129:H130)</f>
        <v>5929308</v>
      </c>
      <c r="I131" s="149">
        <f t="shared" ref="I131:P131" si="25">SUM(I129:I130)</f>
        <v>0</v>
      </c>
      <c r="J131" s="149">
        <f t="shared" si="25"/>
        <v>5929308</v>
      </c>
      <c r="K131" s="149">
        <f t="shared" si="25"/>
        <v>0</v>
      </c>
      <c r="L131" s="149">
        <f t="shared" si="25"/>
        <v>0</v>
      </c>
      <c r="M131" s="149">
        <f t="shared" si="25"/>
        <v>0</v>
      </c>
      <c r="N131" s="149">
        <f t="shared" si="25"/>
        <v>0</v>
      </c>
      <c r="O131" s="149">
        <f t="shared" si="25"/>
        <v>0</v>
      </c>
      <c r="P131" s="149">
        <f t="shared" si="25"/>
        <v>0</v>
      </c>
    </row>
    <row r="132" spans="1:16" ht="15" thickBot="1" x14ac:dyDescent="0.35">
      <c r="A132" s="729" t="s">
        <v>205</v>
      </c>
      <c r="B132" s="730"/>
      <c r="C132" s="730"/>
      <c r="D132" s="730"/>
      <c r="E132" s="730"/>
      <c r="F132" s="730"/>
      <c r="G132" s="730"/>
      <c r="H132" s="730"/>
      <c r="I132" s="730"/>
      <c r="J132" s="730"/>
      <c r="K132" s="730"/>
      <c r="L132" s="730"/>
      <c r="M132" s="730"/>
      <c r="N132" s="730"/>
      <c r="O132" s="730"/>
      <c r="P132" s="731"/>
    </row>
    <row r="133" spans="1:16" x14ac:dyDescent="0.3">
      <c r="A133" s="150" t="s">
        <v>42</v>
      </c>
      <c r="B133" s="56" t="s">
        <v>43</v>
      </c>
      <c r="C133" s="56" t="s">
        <v>100</v>
      </c>
      <c r="D133" s="56" t="s">
        <v>206</v>
      </c>
      <c r="E133" s="56" t="s">
        <v>46</v>
      </c>
      <c r="F133" s="56" t="s">
        <v>47</v>
      </c>
      <c r="G133" s="46" t="s">
        <v>207</v>
      </c>
      <c r="H133" s="151">
        <v>251508</v>
      </c>
      <c r="I133" s="152"/>
      <c r="J133" s="26">
        <f t="shared" ref="J133:J134" si="26">H133+I133</f>
        <v>251508</v>
      </c>
      <c r="K133" s="26">
        <v>0</v>
      </c>
      <c r="L133" s="153"/>
      <c r="M133" s="26">
        <f t="shared" ref="M133:M134" si="27">K133+L133</f>
        <v>0</v>
      </c>
      <c r="N133" s="32">
        <v>0</v>
      </c>
      <c r="O133" s="147"/>
      <c r="P133" s="148">
        <f t="shared" ref="P133:P134" si="28">N133+O133</f>
        <v>0</v>
      </c>
    </row>
    <row r="134" spans="1:16" x14ac:dyDescent="0.3">
      <c r="A134" s="37" t="s">
        <v>50</v>
      </c>
      <c r="B134" s="61" t="s">
        <v>43</v>
      </c>
      <c r="C134" s="61" t="s">
        <v>100</v>
      </c>
      <c r="D134" s="61" t="s">
        <v>206</v>
      </c>
      <c r="E134" s="61" t="s">
        <v>51</v>
      </c>
      <c r="F134" s="61" t="s">
        <v>52</v>
      </c>
      <c r="G134" s="161" t="s">
        <v>207</v>
      </c>
      <c r="H134" s="154">
        <v>75955.42</v>
      </c>
      <c r="I134" s="162"/>
      <c r="J134" s="51">
        <f t="shared" si="26"/>
        <v>75955.42</v>
      </c>
      <c r="K134" s="51">
        <v>0</v>
      </c>
      <c r="L134" s="156"/>
      <c r="M134" s="51">
        <f t="shared" si="27"/>
        <v>0</v>
      </c>
      <c r="N134" s="38">
        <v>0</v>
      </c>
      <c r="O134" s="163"/>
      <c r="P134" s="164">
        <f t="shared" si="28"/>
        <v>0</v>
      </c>
    </row>
    <row r="135" spans="1:16" x14ac:dyDescent="0.3">
      <c r="A135" s="706" t="s">
        <v>208</v>
      </c>
      <c r="B135" s="706"/>
      <c r="C135" s="706"/>
      <c r="D135" s="706"/>
      <c r="E135" s="706"/>
      <c r="F135" s="706"/>
      <c r="G135" s="706"/>
      <c r="H135" s="98">
        <f>SUM(H133:H134)</f>
        <v>327463.42</v>
      </c>
      <c r="I135" s="98">
        <f>SUM(I133:I134)</f>
        <v>0</v>
      </c>
      <c r="J135" s="98">
        <f>H135+I135</f>
        <v>327463.42</v>
      </c>
      <c r="K135" s="98">
        <f t="shared" ref="K135" si="29">SUM(K133:K134)</f>
        <v>0</v>
      </c>
      <c r="L135" s="98"/>
      <c r="M135" s="98"/>
      <c r="N135" s="98">
        <f>SUM(N133:N134)</f>
        <v>0</v>
      </c>
      <c r="O135" s="98"/>
      <c r="P135" s="98"/>
    </row>
    <row r="136" spans="1:16" ht="30" customHeight="1" x14ac:dyDescent="0.3">
      <c r="A136" s="735" t="s">
        <v>216</v>
      </c>
      <c r="B136" s="736"/>
      <c r="C136" s="736"/>
      <c r="D136" s="736"/>
      <c r="E136" s="736"/>
      <c r="F136" s="736"/>
      <c r="G136" s="736"/>
      <c r="H136" s="736"/>
      <c r="I136" s="736"/>
      <c r="J136" s="736"/>
      <c r="K136" s="736"/>
      <c r="L136" s="736"/>
      <c r="M136" s="736"/>
      <c r="N136" s="736"/>
      <c r="O136" s="736"/>
      <c r="P136" s="737"/>
    </row>
    <row r="137" spans="1:16" x14ac:dyDescent="0.3">
      <c r="A137" s="150" t="s">
        <v>42</v>
      </c>
      <c r="B137" s="56" t="s">
        <v>43</v>
      </c>
      <c r="C137" s="56" t="s">
        <v>100</v>
      </c>
      <c r="D137" s="58" t="s">
        <v>217</v>
      </c>
      <c r="E137" s="58" t="s">
        <v>46</v>
      </c>
      <c r="F137" s="56" t="s">
        <v>47</v>
      </c>
      <c r="G137" s="46" t="s">
        <v>218</v>
      </c>
      <c r="H137" s="155">
        <v>99000</v>
      </c>
      <c r="I137" s="155"/>
      <c r="J137" s="26">
        <f t="shared" ref="J137:J138" si="30">H137+I137</f>
        <v>99000</v>
      </c>
      <c r="K137" s="32">
        <v>0</v>
      </c>
      <c r="L137" s="34"/>
      <c r="M137" s="26">
        <f t="shared" ref="M137:M138" si="31">K137+L137</f>
        <v>0</v>
      </c>
      <c r="N137" s="32">
        <v>0</v>
      </c>
      <c r="O137" s="147"/>
      <c r="P137" s="148">
        <f t="shared" ref="P137:P138" si="32">N137+O137</f>
        <v>0</v>
      </c>
    </row>
    <row r="138" spans="1:16" x14ac:dyDescent="0.3">
      <c r="A138" s="37" t="s">
        <v>50</v>
      </c>
      <c r="B138" s="61" t="s">
        <v>43</v>
      </c>
      <c r="C138" s="61" t="s">
        <v>100</v>
      </c>
      <c r="D138" s="58" t="s">
        <v>217</v>
      </c>
      <c r="E138" s="58" t="s">
        <v>51</v>
      </c>
      <c r="F138" s="61" t="s">
        <v>52</v>
      </c>
      <c r="G138" s="46" t="s">
        <v>218</v>
      </c>
      <c r="H138" s="155">
        <v>29898</v>
      </c>
      <c r="I138" s="155"/>
      <c r="J138" s="51">
        <f t="shared" si="30"/>
        <v>29898</v>
      </c>
      <c r="K138" s="32">
        <v>0</v>
      </c>
      <c r="L138" s="34"/>
      <c r="M138" s="51">
        <f t="shared" si="31"/>
        <v>0</v>
      </c>
      <c r="N138" s="32">
        <v>0</v>
      </c>
      <c r="O138" s="147"/>
      <c r="P138" s="164">
        <f t="shared" si="32"/>
        <v>0</v>
      </c>
    </row>
    <row r="139" spans="1:16" x14ac:dyDescent="0.3">
      <c r="A139" s="706" t="s">
        <v>215</v>
      </c>
      <c r="B139" s="706"/>
      <c r="C139" s="706"/>
      <c r="D139" s="706"/>
      <c r="E139" s="706"/>
      <c r="F139" s="706"/>
      <c r="G139" s="706"/>
      <c r="H139" s="98">
        <f>SUM(H137:H138)</f>
        <v>128898</v>
      </c>
      <c r="I139" s="98">
        <f t="shared" ref="I139:P139" si="33">SUM(I137:I138)</f>
        <v>0</v>
      </c>
      <c r="J139" s="98">
        <f t="shared" si="33"/>
        <v>128898</v>
      </c>
      <c r="K139" s="98">
        <f t="shared" si="33"/>
        <v>0</v>
      </c>
      <c r="L139" s="98">
        <f t="shared" si="33"/>
        <v>0</v>
      </c>
      <c r="M139" s="98">
        <f t="shared" si="33"/>
        <v>0</v>
      </c>
      <c r="N139" s="98">
        <f t="shared" si="33"/>
        <v>0</v>
      </c>
      <c r="O139" s="98">
        <f t="shared" si="33"/>
        <v>0</v>
      </c>
      <c r="P139" s="98">
        <f t="shared" si="33"/>
        <v>0</v>
      </c>
    </row>
    <row r="140" spans="1:16" ht="28.95" customHeight="1" x14ac:dyDescent="0.3">
      <c r="A140" s="723" t="s">
        <v>160</v>
      </c>
      <c r="B140" s="687"/>
      <c r="C140" s="687"/>
      <c r="D140" s="687"/>
      <c r="E140" s="687"/>
      <c r="F140" s="687"/>
      <c r="G140" s="687"/>
      <c r="H140" s="687"/>
      <c r="I140" s="687"/>
      <c r="J140" s="687"/>
      <c r="K140" s="687"/>
      <c r="L140" s="687"/>
      <c r="M140" s="687"/>
      <c r="N140" s="687"/>
      <c r="O140" s="687"/>
      <c r="P140" s="724"/>
    </row>
    <row r="141" spans="1:16" ht="26.4" x14ac:dyDescent="0.3">
      <c r="A141" s="104" t="s">
        <v>161</v>
      </c>
      <c r="B141" s="40">
        <v>10</v>
      </c>
      <c r="C141" s="40" t="s">
        <v>162</v>
      </c>
      <c r="D141" s="45" t="s">
        <v>163</v>
      </c>
      <c r="E141" s="45" t="s">
        <v>174</v>
      </c>
      <c r="F141" s="45" t="s">
        <v>165</v>
      </c>
      <c r="G141" s="45" t="s">
        <v>182</v>
      </c>
      <c r="H141" s="32">
        <v>2216000</v>
      </c>
      <c r="I141" s="32"/>
      <c r="J141" s="32">
        <f>H141+I141</f>
        <v>2216000</v>
      </c>
      <c r="K141" s="32">
        <v>0</v>
      </c>
      <c r="L141" s="32"/>
      <c r="M141" s="32">
        <f>K141+L141</f>
        <v>0</v>
      </c>
      <c r="N141" s="32">
        <v>0</v>
      </c>
      <c r="O141" s="97"/>
      <c r="P141" s="32">
        <f>N141+O141</f>
        <v>0</v>
      </c>
    </row>
    <row r="142" spans="1:16" x14ac:dyDescent="0.3">
      <c r="A142" s="708" t="s">
        <v>167</v>
      </c>
      <c r="B142" s="709"/>
      <c r="C142" s="709"/>
      <c r="D142" s="709"/>
      <c r="E142" s="709"/>
      <c r="F142" s="709"/>
      <c r="G142" s="710"/>
      <c r="H142" s="101">
        <f t="shared" ref="H142:P142" si="34">SUM(H141:H141)</f>
        <v>2216000</v>
      </c>
      <c r="I142" s="101">
        <f t="shared" si="34"/>
        <v>0</v>
      </c>
      <c r="J142" s="101">
        <f t="shared" si="34"/>
        <v>2216000</v>
      </c>
      <c r="K142" s="101">
        <f t="shared" si="34"/>
        <v>0</v>
      </c>
      <c r="L142" s="101">
        <f t="shared" si="34"/>
        <v>0</v>
      </c>
      <c r="M142" s="101">
        <f t="shared" si="34"/>
        <v>0</v>
      </c>
      <c r="N142" s="101">
        <f t="shared" si="34"/>
        <v>0</v>
      </c>
      <c r="O142" s="101">
        <f t="shared" si="34"/>
        <v>0</v>
      </c>
      <c r="P142" s="101">
        <f t="shared" si="34"/>
        <v>0</v>
      </c>
    </row>
    <row r="143" spans="1:16" ht="25.2" customHeight="1" x14ac:dyDescent="0.3">
      <c r="A143" s="711" t="s">
        <v>168</v>
      </c>
      <c r="B143" s="712"/>
      <c r="C143" s="712"/>
      <c r="D143" s="712"/>
      <c r="E143" s="712"/>
      <c r="F143" s="712"/>
      <c r="G143" s="712"/>
      <c r="H143" s="712"/>
      <c r="I143" s="712"/>
      <c r="J143" s="712"/>
      <c r="K143" s="712"/>
      <c r="L143" s="712"/>
      <c r="M143" s="712"/>
      <c r="N143" s="712"/>
      <c r="O143" s="712"/>
      <c r="P143" s="713"/>
    </row>
    <row r="144" spans="1:16" ht="26.4" x14ac:dyDescent="0.3">
      <c r="A144" s="105" t="s">
        <v>161</v>
      </c>
      <c r="B144" s="106" t="s">
        <v>43</v>
      </c>
      <c r="C144" s="106" t="s">
        <v>100</v>
      </c>
      <c r="D144" s="107" t="s">
        <v>169</v>
      </c>
      <c r="E144" s="107" t="s">
        <v>164</v>
      </c>
      <c r="F144" s="107" t="s">
        <v>165</v>
      </c>
      <c r="G144" s="108" t="s">
        <v>170</v>
      </c>
      <c r="H144" s="32">
        <v>876245</v>
      </c>
      <c r="I144" s="32"/>
      <c r="J144" s="32">
        <f>H144+I144</f>
        <v>876245</v>
      </c>
      <c r="K144" s="32">
        <v>0</v>
      </c>
      <c r="L144" s="32"/>
      <c r="M144" s="32">
        <f t="shared" ref="M144:M145" si="35">K144+L144</f>
        <v>0</v>
      </c>
      <c r="N144" s="32">
        <v>0</v>
      </c>
      <c r="O144" s="97"/>
      <c r="P144" s="32">
        <f t="shared" ref="P144:P145" si="36">N144+O144</f>
        <v>0</v>
      </c>
    </row>
    <row r="145" spans="1:16" x14ac:dyDescent="0.3">
      <c r="A145" s="105" t="s">
        <v>175</v>
      </c>
      <c r="B145" s="40" t="s">
        <v>172</v>
      </c>
      <c r="C145" s="40" t="s">
        <v>173</v>
      </c>
      <c r="D145" s="45" t="s">
        <v>169</v>
      </c>
      <c r="E145" s="45" t="s">
        <v>174</v>
      </c>
      <c r="F145" s="45" t="s">
        <v>171</v>
      </c>
      <c r="G145" s="45" t="s">
        <v>170</v>
      </c>
      <c r="H145" s="32">
        <v>93777</v>
      </c>
      <c r="I145" s="32"/>
      <c r="J145" s="32">
        <f>H145+I145</f>
        <v>93777</v>
      </c>
      <c r="K145" s="32">
        <v>0</v>
      </c>
      <c r="L145" s="32"/>
      <c r="M145" s="32">
        <f t="shared" si="35"/>
        <v>0</v>
      </c>
      <c r="N145" s="32">
        <v>0</v>
      </c>
      <c r="O145" s="97"/>
      <c r="P145" s="32">
        <f t="shared" si="36"/>
        <v>0</v>
      </c>
    </row>
    <row r="146" spans="1:16" x14ac:dyDescent="0.3">
      <c r="A146" s="708" t="s">
        <v>176</v>
      </c>
      <c r="B146" s="709"/>
      <c r="C146" s="709"/>
      <c r="D146" s="709"/>
      <c r="E146" s="709"/>
      <c r="F146" s="709"/>
      <c r="G146" s="710"/>
      <c r="H146" s="101">
        <f>SUM(H144:H145)</f>
        <v>970022</v>
      </c>
      <c r="I146" s="101">
        <f t="shared" ref="I146:P146" si="37">SUM(I144:I145)</f>
        <v>0</v>
      </c>
      <c r="J146" s="101">
        <f t="shared" si="37"/>
        <v>970022</v>
      </c>
      <c r="K146" s="101">
        <f t="shared" si="37"/>
        <v>0</v>
      </c>
      <c r="L146" s="101">
        <f t="shared" si="37"/>
        <v>0</v>
      </c>
      <c r="M146" s="101">
        <f t="shared" si="37"/>
        <v>0</v>
      </c>
      <c r="N146" s="101">
        <f t="shared" si="37"/>
        <v>0</v>
      </c>
      <c r="O146" s="101">
        <f t="shared" si="37"/>
        <v>0</v>
      </c>
      <c r="P146" s="101">
        <f t="shared" si="37"/>
        <v>0</v>
      </c>
    </row>
    <row r="147" spans="1:16" x14ac:dyDescent="0.3">
      <c r="A147" s="717" t="s">
        <v>187</v>
      </c>
      <c r="B147" s="718"/>
      <c r="C147" s="718"/>
      <c r="D147" s="718"/>
      <c r="E147" s="718"/>
      <c r="F147" s="718"/>
      <c r="G147" s="718"/>
      <c r="H147" s="718"/>
      <c r="I147" s="718"/>
      <c r="J147" s="718"/>
      <c r="K147" s="718"/>
      <c r="L147" s="718"/>
      <c r="M147" s="718"/>
      <c r="N147" s="718"/>
      <c r="O147" s="718"/>
      <c r="P147" s="719"/>
    </row>
    <row r="148" spans="1:16" ht="26.4" x14ac:dyDescent="0.3">
      <c r="A148" s="129" t="s">
        <v>81</v>
      </c>
      <c r="B148" s="130" t="s">
        <v>43</v>
      </c>
      <c r="C148" s="131" t="s">
        <v>100</v>
      </c>
      <c r="D148" s="131" t="s">
        <v>188</v>
      </c>
      <c r="E148" s="131">
        <v>244</v>
      </c>
      <c r="F148" s="131" t="s">
        <v>82</v>
      </c>
      <c r="G148" s="132" t="s">
        <v>189</v>
      </c>
      <c r="H148" s="32">
        <v>3150000</v>
      </c>
      <c r="I148" s="32"/>
      <c r="J148" s="32">
        <f>H148+I148</f>
        <v>3150000</v>
      </c>
      <c r="K148" s="32">
        <v>0</v>
      </c>
      <c r="L148" s="32"/>
      <c r="M148" s="32">
        <f t="shared" ref="M148" si="38">K148+L148</f>
        <v>0</v>
      </c>
      <c r="N148" s="32">
        <v>0</v>
      </c>
      <c r="O148" s="97"/>
      <c r="P148" s="32">
        <f t="shared" ref="P148" si="39">N148+O148</f>
        <v>0</v>
      </c>
    </row>
    <row r="149" spans="1:16" x14ac:dyDescent="0.3">
      <c r="A149" s="708" t="s">
        <v>190</v>
      </c>
      <c r="B149" s="709"/>
      <c r="C149" s="709"/>
      <c r="D149" s="709"/>
      <c r="E149" s="709"/>
      <c r="F149" s="709"/>
      <c r="G149" s="710"/>
      <c r="H149" s="101">
        <f>SUM(H148)</f>
        <v>3150000</v>
      </c>
      <c r="I149" s="101">
        <f t="shared" ref="I149:P149" si="40">SUM(I148)</f>
        <v>0</v>
      </c>
      <c r="J149" s="101">
        <f t="shared" si="40"/>
        <v>3150000</v>
      </c>
      <c r="K149" s="101">
        <f t="shared" si="40"/>
        <v>0</v>
      </c>
      <c r="L149" s="101">
        <f t="shared" si="40"/>
        <v>0</v>
      </c>
      <c r="M149" s="101">
        <f t="shared" si="40"/>
        <v>0</v>
      </c>
      <c r="N149" s="101">
        <f t="shared" si="40"/>
        <v>0</v>
      </c>
      <c r="O149" s="101">
        <f t="shared" si="40"/>
        <v>0</v>
      </c>
      <c r="P149" s="101">
        <f t="shared" si="40"/>
        <v>0</v>
      </c>
    </row>
    <row r="150" spans="1:16" x14ac:dyDescent="0.3">
      <c r="A150" s="720" t="s">
        <v>191</v>
      </c>
      <c r="B150" s="721"/>
      <c r="C150" s="721"/>
      <c r="D150" s="721"/>
      <c r="E150" s="721"/>
      <c r="F150" s="721"/>
      <c r="G150" s="721"/>
      <c r="H150" s="721"/>
      <c r="I150" s="721"/>
      <c r="J150" s="721"/>
      <c r="K150" s="721"/>
      <c r="L150" s="721"/>
      <c r="M150" s="721"/>
      <c r="N150" s="721"/>
      <c r="O150" s="721"/>
      <c r="P150" s="722"/>
    </row>
    <row r="151" spans="1:16" ht="26.4" x14ac:dyDescent="0.3">
      <c r="A151" s="133" t="s">
        <v>192</v>
      </c>
      <c r="B151" s="133" t="s">
        <v>172</v>
      </c>
      <c r="C151" s="133" t="s">
        <v>173</v>
      </c>
      <c r="D151" s="134" t="s">
        <v>193</v>
      </c>
      <c r="E151" s="134" t="s">
        <v>164</v>
      </c>
      <c r="F151" s="134" t="s">
        <v>165</v>
      </c>
      <c r="G151" s="132" t="s">
        <v>195</v>
      </c>
      <c r="H151" s="32">
        <v>1260000</v>
      </c>
      <c r="I151" s="32"/>
      <c r="J151" s="32">
        <f t="shared" ref="J151:J152" si="41">H151+I151</f>
        <v>1260000</v>
      </c>
      <c r="K151" s="32">
        <v>0</v>
      </c>
      <c r="L151" s="32"/>
      <c r="M151" s="32">
        <f t="shared" ref="M151:M152" si="42">K151+L151</f>
        <v>0</v>
      </c>
      <c r="N151" s="32">
        <v>0</v>
      </c>
      <c r="O151" s="97"/>
      <c r="P151" s="32">
        <f t="shared" ref="P151:P152" si="43">N151+O151</f>
        <v>0</v>
      </c>
    </row>
    <row r="152" spans="1:16" ht="26.4" x14ac:dyDescent="0.3">
      <c r="A152" s="133" t="s">
        <v>192</v>
      </c>
      <c r="B152" s="133" t="s">
        <v>172</v>
      </c>
      <c r="C152" s="133" t="s">
        <v>173</v>
      </c>
      <c r="D152" s="134" t="s">
        <v>194</v>
      </c>
      <c r="E152" s="134" t="s">
        <v>164</v>
      </c>
      <c r="F152" s="134" t="s">
        <v>165</v>
      </c>
      <c r="G152" s="132" t="s">
        <v>48</v>
      </c>
      <c r="H152" s="32">
        <v>540000</v>
      </c>
      <c r="I152" s="32"/>
      <c r="J152" s="32">
        <f t="shared" si="41"/>
        <v>540000</v>
      </c>
      <c r="K152" s="32">
        <v>0</v>
      </c>
      <c r="L152" s="32"/>
      <c r="M152" s="32">
        <f t="shared" si="42"/>
        <v>0</v>
      </c>
      <c r="N152" s="32">
        <v>0</v>
      </c>
      <c r="O152" s="97"/>
      <c r="P152" s="32">
        <f t="shared" si="43"/>
        <v>0</v>
      </c>
    </row>
    <row r="153" spans="1:16" x14ac:dyDescent="0.3">
      <c r="A153" s="708" t="s">
        <v>196</v>
      </c>
      <c r="B153" s="709"/>
      <c r="C153" s="709"/>
      <c r="D153" s="709"/>
      <c r="E153" s="709"/>
      <c r="F153" s="709"/>
      <c r="G153" s="710"/>
      <c r="H153" s="101">
        <f>SUM(H151:H152)</f>
        <v>1800000</v>
      </c>
      <c r="I153" s="101">
        <f t="shared" ref="I153:P153" si="44">SUM(I151:I152)</f>
        <v>0</v>
      </c>
      <c r="J153" s="101">
        <f t="shared" si="44"/>
        <v>1800000</v>
      </c>
      <c r="K153" s="101">
        <f t="shared" si="44"/>
        <v>0</v>
      </c>
      <c r="L153" s="101">
        <f t="shared" si="44"/>
        <v>0</v>
      </c>
      <c r="M153" s="101">
        <f t="shared" si="44"/>
        <v>0</v>
      </c>
      <c r="N153" s="101">
        <f t="shared" si="44"/>
        <v>0</v>
      </c>
      <c r="O153" s="101">
        <f t="shared" si="44"/>
        <v>0</v>
      </c>
      <c r="P153" s="101">
        <f t="shared" si="44"/>
        <v>0</v>
      </c>
    </row>
    <row r="154" spans="1:16" x14ac:dyDescent="0.3">
      <c r="A154" s="717" t="s">
        <v>223</v>
      </c>
      <c r="B154" s="718"/>
      <c r="C154" s="718"/>
      <c r="D154" s="718"/>
      <c r="E154" s="718"/>
      <c r="F154" s="718"/>
      <c r="G154" s="718"/>
      <c r="H154" s="718"/>
      <c r="I154" s="718"/>
      <c r="J154" s="718"/>
      <c r="K154" s="718"/>
      <c r="L154" s="718"/>
      <c r="M154" s="718"/>
      <c r="N154" s="718"/>
      <c r="O154" s="718"/>
      <c r="P154" s="719"/>
    </row>
    <row r="155" spans="1:16" x14ac:dyDescent="0.3">
      <c r="A155" s="40" t="s">
        <v>73</v>
      </c>
      <c r="B155" s="133" t="s">
        <v>43</v>
      </c>
      <c r="C155" s="133" t="s">
        <v>100</v>
      </c>
      <c r="D155" s="134" t="s">
        <v>224</v>
      </c>
      <c r="E155" s="134" t="s">
        <v>54</v>
      </c>
      <c r="F155" s="134" t="s">
        <v>74</v>
      </c>
      <c r="G155" s="132" t="s">
        <v>225</v>
      </c>
      <c r="H155" s="32">
        <v>83700</v>
      </c>
      <c r="I155" s="32"/>
      <c r="J155" s="32">
        <f t="shared" ref="J155:J158" si="45">H155+I155</f>
        <v>83700</v>
      </c>
      <c r="K155" s="32">
        <v>0</v>
      </c>
      <c r="L155" s="32"/>
      <c r="M155" s="32">
        <f t="shared" ref="M155:M158" si="46">K155+L155</f>
        <v>0</v>
      </c>
      <c r="N155" s="32">
        <v>0</v>
      </c>
      <c r="O155" s="97"/>
      <c r="P155" s="32">
        <f t="shared" ref="P155:P158" si="47">N155+O155</f>
        <v>0</v>
      </c>
    </row>
    <row r="156" spans="1:16" x14ac:dyDescent="0.3">
      <c r="A156" s="40" t="s">
        <v>73</v>
      </c>
      <c r="B156" s="133" t="s">
        <v>43</v>
      </c>
      <c r="C156" s="133" t="s">
        <v>100</v>
      </c>
      <c r="D156" s="134" t="s">
        <v>226</v>
      </c>
      <c r="E156" s="134" t="s">
        <v>54</v>
      </c>
      <c r="F156" s="134" t="s">
        <v>74</v>
      </c>
      <c r="G156" s="132" t="s">
        <v>48</v>
      </c>
      <c r="H156" s="32">
        <v>9300</v>
      </c>
      <c r="I156" s="32"/>
      <c r="J156" s="32">
        <f t="shared" si="45"/>
        <v>9300</v>
      </c>
      <c r="K156" s="32">
        <v>0</v>
      </c>
      <c r="L156" s="32"/>
      <c r="M156" s="32">
        <f t="shared" si="46"/>
        <v>0</v>
      </c>
      <c r="N156" s="32">
        <v>0</v>
      </c>
      <c r="O156" s="97"/>
      <c r="P156" s="32">
        <f t="shared" si="47"/>
        <v>0</v>
      </c>
    </row>
    <row r="157" spans="1:16" x14ac:dyDescent="0.3">
      <c r="A157" s="82" t="s">
        <v>220</v>
      </c>
      <c r="B157" s="133" t="s">
        <v>43</v>
      </c>
      <c r="C157" s="133" t="s">
        <v>100</v>
      </c>
      <c r="D157" s="134" t="s">
        <v>224</v>
      </c>
      <c r="E157" s="134" t="s">
        <v>54</v>
      </c>
      <c r="F157" s="134" t="s">
        <v>219</v>
      </c>
      <c r="G157" s="132" t="s">
        <v>225</v>
      </c>
      <c r="H157" s="32">
        <v>1620000</v>
      </c>
      <c r="I157" s="32"/>
      <c r="J157" s="32">
        <f t="shared" si="45"/>
        <v>1620000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82" t="s">
        <v>220</v>
      </c>
      <c r="B158" s="133" t="s">
        <v>43</v>
      </c>
      <c r="C158" s="133" t="s">
        <v>100</v>
      </c>
      <c r="D158" s="134" t="s">
        <v>226</v>
      </c>
      <c r="E158" s="134" t="s">
        <v>54</v>
      </c>
      <c r="F158" s="134" t="s">
        <v>219</v>
      </c>
      <c r="G158" s="132" t="s">
        <v>48</v>
      </c>
      <c r="H158" s="32">
        <v>180000</v>
      </c>
      <c r="I158" s="32"/>
      <c r="J158" s="32">
        <f t="shared" si="45"/>
        <v>180000</v>
      </c>
      <c r="K158" s="32">
        <v>0</v>
      </c>
      <c r="L158" s="32"/>
      <c r="M158" s="32">
        <f t="shared" si="46"/>
        <v>0</v>
      </c>
      <c r="N158" s="32">
        <v>0</v>
      </c>
      <c r="O158" s="97"/>
      <c r="P158" s="32">
        <f t="shared" si="47"/>
        <v>0</v>
      </c>
    </row>
    <row r="159" spans="1:16" x14ac:dyDescent="0.3">
      <c r="A159" s="708" t="s">
        <v>230</v>
      </c>
      <c r="B159" s="709"/>
      <c r="C159" s="709"/>
      <c r="D159" s="709"/>
      <c r="E159" s="709"/>
      <c r="F159" s="709"/>
      <c r="G159" s="710"/>
      <c r="H159" s="101">
        <f>SUM(H155:H158)</f>
        <v>1893000</v>
      </c>
      <c r="I159" s="101">
        <f t="shared" ref="I159:P159" si="48">SUM(I155:I158)</f>
        <v>0</v>
      </c>
      <c r="J159" s="101">
        <f t="shared" si="48"/>
        <v>1893000</v>
      </c>
      <c r="K159" s="101">
        <f t="shared" si="48"/>
        <v>0</v>
      </c>
      <c r="L159" s="101">
        <f t="shared" si="48"/>
        <v>0</v>
      </c>
      <c r="M159" s="101">
        <f t="shared" si="48"/>
        <v>0</v>
      </c>
      <c r="N159" s="101">
        <f t="shared" si="48"/>
        <v>0</v>
      </c>
      <c r="O159" s="101">
        <f t="shared" si="48"/>
        <v>0</v>
      </c>
      <c r="P159" s="101">
        <f t="shared" si="48"/>
        <v>0</v>
      </c>
    </row>
    <row r="160" spans="1:16" x14ac:dyDescent="0.3">
      <c r="A160" s="701" t="s">
        <v>131</v>
      </c>
      <c r="B160" s="701"/>
      <c r="C160" s="701"/>
      <c r="D160" s="701"/>
      <c r="E160" s="701"/>
      <c r="F160" s="701"/>
      <c r="G160" s="701"/>
      <c r="H160" s="103">
        <f>H61+H92+H95+H107+H111+H142+H146+H127+H149+H153+H135+H131+H139+H159</f>
        <v>124729388.01000001</v>
      </c>
      <c r="I160" s="103">
        <f t="shared" ref="I160:P160" si="49">I61+I92+I95+I107+I111+I142+I146+I127+I149+I153+I135+I131+I139+I159</f>
        <v>4200</v>
      </c>
      <c r="J160" s="103">
        <f t="shared" si="49"/>
        <v>124733588.01000001</v>
      </c>
      <c r="K160" s="103">
        <f t="shared" si="49"/>
        <v>33521479.18</v>
      </c>
      <c r="L160" s="103">
        <f t="shared" si="49"/>
        <v>0</v>
      </c>
      <c r="M160" s="103">
        <f t="shared" si="49"/>
        <v>33521479.18</v>
      </c>
      <c r="N160" s="103">
        <f t="shared" si="49"/>
        <v>34259965.640000001</v>
      </c>
      <c r="O160" s="103">
        <f t="shared" si="49"/>
        <v>0</v>
      </c>
      <c r="P160" s="103">
        <f t="shared" si="49"/>
        <v>34259965.640000001</v>
      </c>
    </row>
    <row r="161" spans="1:1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3">
      <c r="A162" s="72" t="s">
        <v>132</v>
      </c>
      <c r="B162" s="73"/>
      <c r="C162" s="72"/>
      <c r="D162" s="72"/>
      <c r="E162" s="698" t="s">
        <v>133</v>
      </c>
      <c r="F162" s="698"/>
      <c r="G162" s="698"/>
      <c r="H162" s="1"/>
      <c r="I162" s="1"/>
      <c r="J162" s="1"/>
      <c r="K162" s="1"/>
      <c r="L162" s="1"/>
      <c r="M162" s="1"/>
      <c r="N162" s="1"/>
    </row>
    <row r="163" spans="1:14" x14ac:dyDescent="0.3">
      <c r="A163" s="2" t="s">
        <v>134</v>
      </c>
      <c r="B163" s="696" t="s">
        <v>135</v>
      </c>
      <c r="C163" s="699"/>
      <c r="D163" s="699"/>
      <c r="E163" s="699" t="s">
        <v>136</v>
      </c>
      <c r="F163" s="699"/>
      <c r="G163" s="699"/>
      <c r="H163" s="1"/>
      <c r="I163" s="1"/>
      <c r="J163" s="1"/>
      <c r="K163" s="1"/>
      <c r="L163" s="1"/>
      <c r="M163" s="1"/>
      <c r="N163" s="1"/>
    </row>
    <row r="164" spans="1:14" x14ac:dyDescent="0.3">
      <c r="A164" s="2"/>
      <c r="B164" s="177"/>
      <c r="C164" s="177"/>
      <c r="D164" s="177"/>
      <c r="E164" s="177"/>
      <c r="F164" s="177"/>
      <c r="G164" s="177"/>
      <c r="H164" s="1"/>
      <c r="I164" s="1"/>
      <c r="J164" s="1"/>
      <c r="K164" s="1"/>
      <c r="L164" s="1"/>
      <c r="M164" s="1"/>
      <c r="N164" s="1"/>
    </row>
    <row r="165" spans="1:14" x14ac:dyDescent="0.3">
      <c r="A165" s="72" t="s">
        <v>152</v>
      </c>
      <c r="B165" s="73"/>
      <c r="C165" s="75"/>
      <c r="D165" s="75"/>
      <c r="E165" s="5"/>
      <c r="F165" s="695" t="s">
        <v>138</v>
      </c>
      <c r="G165" s="695"/>
      <c r="H165" s="1"/>
      <c r="I165" s="1"/>
      <c r="J165" s="1"/>
      <c r="K165" s="1"/>
      <c r="L165" s="1"/>
      <c r="M165" s="1"/>
      <c r="N165" s="1"/>
    </row>
    <row r="166" spans="1:14" x14ac:dyDescent="0.3">
      <c r="A166" s="2" t="s">
        <v>134</v>
      </c>
      <c r="B166" s="696" t="s">
        <v>135</v>
      </c>
      <c r="C166" s="697"/>
      <c r="D166" s="697"/>
      <c r="E166" s="76"/>
      <c r="F166" s="697" t="s">
        <v>136</v>
      </c>
      <c r="G166" s="697"/>
      <c r="H166" s="1"/>
      <c r="I166" s="1"/>
      <c r="J166" s="1"/>
      <c r="K166" s="1"/>
      <c r="L166" s="1"/>
      <c r="M166" s="1"/>
      <c r="N166" s="1"/>
    </row>
    <row r="167" spans="1:14" x14ac:dyDescent="0.3">
      <c r="A167" s="2"/>
      <c r="B167" s="2"/>
      <c r="C167" s="2"/>
      <c r="D167" s="2"/>
      <c r="E167" s="2"/>
      <c r="F167" s="2"/>
      <c r="G167" s="2"/>
      <c r="H167" s="1"/>
      <c r="I167" s="1"/>
      <c r="J167" s="1"/>
      <c r="K167" s="1"/>
      <c r="L167" s="1"/>
      <c r="M167" s="1"/>
      <c r="N167" s="1"/>
    </row>
    <row r="168" spans="1:14" x14ac:dyDescent="0.3">
      <c r="A168" s="72" t="s">
        <v>153</v>
      </c>
      <c r="B168" s="73"/>
      <c r="C168" s="75"/>
      <c r="D168" s="75"/>
      <c r="E168" s="5"/>
      <c r="F168" s="695" t="s">
        <v>140</v>
      </c>
      <c r="G168" s="695"/>
      <c r="H168" s="1"/>
      <c r="I168" s="1"/>
      <c r="J168" s="1"/>
      <c r="K168" s="1"/>
      <c r="L168" s="1"/>
      <c r="M168" s="1"/>
      <c r="N168" s="1"/>
    </row>
    <row r="169" spans="1:14" x14ac:dyDescent="0.3">
      <c r="A169" s="2" t="s">
        <v>141</v>
      </c>
      <c r="B169" s="696" t="s">
        <v>135</v>
      </c>
      <c r="C169" s="697"/>
      <c r="D169" s="697"/>
      <c r="E169" s="76"/>
      <c r="F169" s="697" t="s">
        <v>136</v>
      </c>
      <c r="G169" s="697"/>
      <c r="H169" s="1"/>
      <c r="I169" s="1"/>
      <c r="J169" s="1"/>
      <c r="K169" s="1"/>
      <c r="L169" s="1"/>
      <c r="M169" s="1"/>
      <c r="N169" s="1"/>
    </row>
  </sheetData>
  <mergeCells count="57">
    <mergeCell ref="B166:D166"/>
    <mergeCell ref="F166:G166"/>
    <mergeCell ref="F168:G168"/>
    <mergeCell ref="B169:D169"/>
    <mergeCell ref="F169:G169"/>
    <mergeCell ref="F165:G165"/>
    <mergeCell ref="A146:G146"/>
    <mergeCell ref="A147:P147"/>
    <mergeCell ref="A149:G149"/>
    <mergeCell ref="A150:P150"/>
    <mergeCell ref="A153:G153"/>
    <mergeCell ref="A154:P154"/>
    <mergeCell ref="A159:G159"/>
    <mergeCell ref="A160:G160"/>
    <mergeCell ref="E162:G162"/>
    <mergeCell ref="B163:D163"/>
    <mergeCell ref="E163:G163"/>
    <mergeCell ref="A143:P143"/>
    <mergeCell ref="A118:G118"/>
    <mergeCell ref="A126:G126"/>
    <mergeCell ref="A127:G127"/>
    <mergeCell ref="A128:P128"/>
    <mergeCell ref="A131:G131"/>
    <mergeCell ref="A132:P132"/>
    <mergeCell ref="A135:G135"/>
    <mergeCell ref="A136:P136"/>
    <mergeCell ref="A139:G139"/>
    <mergeCell ref="A140:P140"/>
    <mergeCell ref="A142:G142"/>
    <mergeCell ref="A112:P113"/>
    <mergeCell ref="A61:G61"/>
    <mergeCell ref="A62:P62"/>
    <mergeCell ref="A92:G92"/>
    <mergeCell ref="A93:P93"/>
    <mergeCell ref="A95:G95"/>
    <mergeCell ref="A96:N97"/>
    <mergeCell ref="A101:G101"/>
    <mergeCell ref="A106:G106"/>
    <mergeCell ref="A107:G107"/>
    <mergeCell ref="A108:N108"/>
    <mergeCell ref="A111:G111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zoomScale="80" zoomScaleNormal="80" workbookViewId="0">
      <selection activeCell="K16" sqref="K1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239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238</v>
      </c>
      <c r="C24" s="703"/>
      <c r="D24" s="703"/>
      <c r="E24" s="703"/>
      <c r="F24" s="703"/>
      <c r="G24" s="703"/>
      <c r="H24" s="703"/>
      <c r="I24" s="703"/>
      <c r="J24" s="95" t="str">
        <f>H19</f>
        <v>27 февраля 2025 года</v>
      </c>
      <c r="K24" s="1"/>
      <c r="L24" s="1"/>
      <c r="M24" s="1"/>
      <c r="P24" s="18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88"/>
      <c r="M25" s="188"/>
      <c r="O25" s="18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88"/>
      <c r="M26" s="188"/>
      <c r="O26" s="188" t="s">
        <v>16</v>
      </c>
      <c r="P26" s="17" t="str">
        <f>H19</f>
        <v>27 февраля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84"/>
      <c r="I27" s="184"/>
      <c r="J27" s="184"/>
      <c r="L27" s="188"/>
      <c r="M27" s="188"/>
      <c r="O27" s="18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84"/>
      <c r="I28" s="184"/>
      <c r="J28" s="184"/>
      <c r="L28" s="188"/>
      <c r="M28" s="188"/>
      <c r="O28" s="18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88"/>
      <c r="M29" s="188"/>
      <c r="O29" s="18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88"/>
      <c r="M30" s="188"/>
      <c r="O30" s="18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88"/>
      <c r="M31" s="188"/>
      <c r="O31" s="18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88"/>
      <c r="M32" s="188"/>
      <c r="O32" s="18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45714</v>
      </c>
      <c r="I34" s="186" t="s">
        <v>150</v>
      </c>
      <c r="J34" s="186" t="s">
        <v>151</v>
      </c>
      <c r="K34" s="96">
        <f>H34</f>
        <v>45714</v>
      </c>
      <c r="L34" s="186" t="s">
        <v>150</v>
      </c>
      <c r="M34" s="186" t="s">
        <v>151</v>
      </c>
      <c r="N34" s="96">
        <f>H34</f>
        <v>45714</v>
      </c>
      <c r="O34" s="186" t="s">
        <v>150</v>
      </c>
      <c r="P34" s="186" t="s">
        <v>151</v>
      </c>
    </row>
    <row r="35" spans="1:16" x14ac:dyDescent="0.3">
      <c r="A35" s="185">
        <v>1</v>
      </c>
      <c r="B35" s="185">
        <f t="shared" ref="B35:G35" si="0">SUM(A35+1)</f>
        <v>2</v>
      </c>
      <c r="C35" s="185">
        <f t="shared" si="0"/>
        <v>3</v>
      </c>
      <c r="D35" s="185">
        <f t="shared" si="0"/>
        <v>4</v>
      </c>
      <c r="E35" s="185">
        <f t="shared" si="0"/>
        <v>5</v>
      </c>
      <c r="F35" s="185">
        <f t="shared" si="0"/>
        <v>6</v>
      </c>
      <c r="G35" s="185">
        <f t="shared" si="0"/>
        <v>7</v>
      </c>
      <c r="H35" s="185">
        <v>8</v>
      </c>
      <c r="I35" s="185">
        <v>9</v>
      </c>
      <c r="J35" s="185">
        <v>10</v>
      </c>
      <c r="K35" s="185">
        <v>11</v>
      </c>
      <c r="L35" s="185">
        <v>12</v>
      </c>
      <c r="M35" s="185">
        <v>13</v>
      </c>
      <c r="N35" s="185">
        <v>14</v>
      </c>
      <c r="O35" s="185">
        <v>15</v>
      </c>
      <c r="P35" s="18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0" si="1">H38+I38</f>
        <v>30000</v>
      </c>
      <c r="K38" s="32">
        <v>20000</v>
      </c>
      <c r="L38" s="32"/>
      <c r="M38" s="32">
        <f t="shared" ref="M38:M60" si="2">K38+L38</f>
        <v>20000</v>
      </c>
      <c r="N38" s="32">
        <v>20000</v>
      </c>
      <c r="O38" s="32"/>
      <c r="P38" s="32">
        <f t="shared" ref="P38:P60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ht="24" x14ac:dyDescent="0.3">
      <c r="A60" s="40" t="s">
        <v>229</v>
      </c>
      <c r="B60" s="28" t="s">
        <v>43</v>
      </c>
      <c r="C60" s="28" t="s">
        <v>44</v>
      </c>
      <c r="D60" s="29" t="s">
        <v>45</v>
      </c>
      <c r="E60" s="29" t="s">
        <v>227</v>
      </c>
      <c r="F60" s="29" t="s">
        <v>228</v>
      </c>
      <c r="G60" s="29" t="s">
        <v>48</v>
      </c>
      <c r="H60" s="32">
        <v>95.75</v>
      </c>
      <c r="I60" s="32"/>
      <c r="J60" s="32">
        <f t="shared" si="1"/>
        <v>95.75</v>
      </c>
      <c r="K60" s="32">
        <v>0</v>
      </c>
      <c r="L60" s="32"/>
      <c r="M60" s="32">
        <f t="shared" si="2"/>
        <v>0</v>
      </c>
      <c r="N60" s="32">
        <v>0</v>
      </c>
      <c r="O60" s="32"/>
      <c r="P60" s="32">
        <f t="shared" si="3"/>
        <v>0</v>
      </c>
    </row>
    <row r="61" spans="1:16" x14ac:dyDescent="0.3">
      <c r="A61" s="672" t="s">
        <v>98</v>
      </c>
      <c r="B61" s="672"/>
      <c r="C61" s="672"/>
      <c r="D61" s="672"/>
      <c r="E61" s="672"/>
      <c r="F61" s="672"/>
      <c r="G61" s="672"/>
      <c r="H61" s="83">
        <f>SUM(H37:H60)</f>
        <v>12073290.520000001</v>
      </c>
      <c r="I61" s="83">
        <f t="shared" ref="I61:P61" si="4">SUM(I37:I60)</f>
        <v>0</v>
      </c>
      <c r="J61" s="83">
        <f t="shared" si="4"/>
        <v>12073290.520000001</v>
      </c>
      <c r="K61" s="83">
        <f t="shared" si="4"/>
        <v>13841931.029999999</v>
      </c>
      <c r="L61" s="83">
        <f t="shared" si="4"/>
        <v>0</v>
      </c>
      <c r="M61" s="83">
        <f t="shared" si="4"/>
        <v>13841931.029999999</v>
      </c>
      <c r="N61" s="83">
        <f t="shared" si="4"/>
        <v>14169934.189999999</v>
      </c>
      <c r="O61" s="83">
        <f t="shared" si="4"/>
        <v>0</v>
      </c>
      <c r="P61" s="83">
        <f t="shared" si="4"/>
        <v>14169934.189999999</v>
      </c>
    </row>
    <row r="62" spans="1:16" x14ac:dyDescent="0.3">
      <c r="A62" s="661" t="s">
        <v>41</v>
      </c>
      <c r="B62" s="661"/>
      <c r="C62" s="661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1"/>
      <c r="O62" s="661"/>
      <c r="P62" s="661"/>
    </row>
    <row r="63" spans="1:16" x14ac:dyDescent="0.3">
      <c r="A63" s="185" t="s">
        <v>99</v>
      </c>
      <c r="B63" s="28" t="s">
        <v>43</v>
      </c>
      <c r="C63" s="28" t="s">
        <v>100</v>
      </c>
      <c r="D63" s="29" t="s">
        <v>101</v>
      </c>
      <c r="E63" s="30">
        <v>111</v>
      </c>
      <c r="F63" s="31">
        <v>211000</v>
      </c>
      <c r="G63" s="30">
        <v>1000</v>
      </c>
      <c r="H63" s="32">
        <v>4486117.59</v>
      </c>
      <c r="I63" s="32"/>
      <c r="J63" s="32">
        <f>H63+I63</f>
        <v>4486117.59</v>
      </c>
      <c r="K63" s="32">
        <v>4488786.72</v>
      </c>
      <c r="L63" s="32"/>
      <c r="M63" s="32">
        <f>K63+L63</f>
        <v>4488786.72</v>
      </c>
      <c r="N63" s="32">
        <v>4488786.72</v>
      </c>
      <c r="O63" s="32"/>
      <c r="P63" s="32">
        <f>N63+O63</f>
        <v>4488786.72</v>
      </c>
    </row>
    <row r="64" spans="1:16" ht="36" x14ac:dyDescent="0.3">
      <c r="A64" s="36" t="s">
        <v>210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266100</v>
      </c>
      <c r="G64" s="30">
        <v>1000</v>
      </c>
      <c r="H64" s="32">
        <v>2669.13</v>
      </c>
      <c r="I64" s="32"/>
      <c r="J64" s="32">
        <f>H64+I64</f>
        <v>2669.13</v>
      </c>
      <c r="K64" s="32"/>
      <c r="L64" s="32"/>
      <c r="M64" s="32"/>
      <c r="N64" s="32"/>
      <c r="O64" s="32"/>
      <c r="P64" s="32"/>
    </row>
    <row r="65" spans="1:16" ht="36" x14ac:dyDescent="0.3">
      <c r="A65" s="40" t="s">
        <v>49</v>
      </c>
      <c r="B65" s="28" t="s">
        <v>43</v>
      </c>
      <c r="C65" s="28" t="s">
        <v>100</v>
      </c>
      <c r="D65" s="29" t="s">
        <v>101</v>
      </c>
      <c r="E65" s="30">
        <v>112</v>
      </c>
      <c r="F65" s="31">
        <v>214000</v>
      </c>
      <c r="G65" s="30">
        <v>1000</v>
      </c>
      <c r="H65" s="32">
        <v>91882.989999999991</v>
      </c>
      <c r="I65" s="32"/>
      <c r="J65" s="32">
        <f t="shared" ref="J65:J91" si="5">H65+I65</f>
        <v>91882.989999999991</v>
      </c>
      <c r="K65" s="32">
        <v>20000</v>
      </c>
      <c r="L65" s="32"/>
      <c r="M65" s="32">
        <f t="shared" ref="M65:M91" si="6">K65+L65</f>
        <v>20000</v>
      </c>
      <c r="N65" s="32">
        <v>20000</v>
      </c>
      <c r="O65" s="32"/>
      <c r="P65" s="32">
        <f t="shared" ref="P65:P91" si="7">N65+O65</f>
        <v>20000</v>
      </c>
    </row>
    <row r="66" spans="1:16" x14ac:dyDescent="0.3">
      <c r="A66" s="185" t="s">
        <v>50</v>
      </c>
      <c r="B66" s="28" t="s">
        <v>43</v>
      </c>
      <c r="C66" s="28" t="s">
        <v>100</v>
      </c>
      <c r="D66" s="29" t="s">
        <v>101</v>
      </c>
      <c r="E66" s="30">
        <v>119</v>
      </c>
      <c r="F66" s="30">
        <v>213000</v>
      </c>
      <c r="G66" s="30">
        <v>1000</v>
      </c>
      <c r="H66" s="32">
        <v>1355613.59</v>
      </c>
      <c r="I66" s="32"/>
      <c r="J66" s="32">
        <f t="shared" si="5"/>
        <v>1355613.59</v>
      </c>
      <c r="K66" s="32">
        <v>1355613.59</v>
      </c>
      <c r="L66" s="32"/>
      <c r="M66" s="32">
        <f t="shared" si="6"/>
        <v>1355613.59</v>
      </c>
      <c r="N66" s="32">
        <v>1355613.59</v>
      </c>
      <c r="O66" s="32"/>
      <c r="P66" s="32">
        <f t="shared" si="7"/>
        <v>1355613.59</v>
      </c>
    </row>
    <row r="67" spans="1:16" x14ac:dyDescent="0.3">
      <c r="A67" s="185" t="s">
        <v>53</v>
      </c>
      <c r="B67" s="28" t="s">
        <v>43</v>
      </c>
      <c r="C67" s="28" t="s">
        <v>100</v>
      </c>
      <c r="D67" s="29" t="s">
        <v>101</v>
      </c>
      <c r="E67" s="30">
        <v>244</v>
      </c>
      <c r="F67" s="30">
        <v>221100</v>
      </c>
      <c r="G67" s="30">
        <v>1000</v>
      </c>
      <c r="H67" s="32">
        <v>300</v>
      </c>
      <c r="I67" s="32"/>
      <c r="J67" s="32">
        <f t="shared" si="5"/>
        <v>300</v>
      </c>
      <c r="K67" s="32">
        <v>0</v>
      </c>
      <c r="L67" s="32"/>
      <c r="M67" s="32">
        <f t="shared" si="6"/>
        <v>0</v>
      </c>
      <c r="N67" s="32">
        <v>0</v>
      </c>
      <c r="O67" s="32"/>
      <c r="P67" s="32">
        <f t="shared" si="7"/>
        <v>0</v>
      </c>
    </row>
    <row r="68" spans="1:16" x14ac:dyDescent="0.3">
      <c r="A68" s="81" t="s">
        <v>58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60</v>
      </c>
      <c r="G68" s="29" t="s">
        <v>48</v>
      </c>
      <c r="H68" s="32">
        <v>3576721.75</v>
      </c>
      <c r="I68" s="32"/>
      <c r="J68" s="32">
        <f t="shared" si="5"/>
        <v>3576721.75</v>
      </c>
      <c r="K68" s="32">
        <v>4226794.0999999996</v>
      </c>
      <c r="L68" s="32"/>
      <c r="M68" s="32">
        <f t="shared" si="6"/>
        <v>4226794.0999999996</v>
      </c>
      <c r="N68" s="32">
        <v>4420314.8899999997</v>
      </c>
      <c r="O68" s="32"/>
      <c r="P68" s="32">
        <f t="shared" si="7"/>
        <v>4420314.8899999997</v>
      </c>
    </row>
    <row r="69" spans="1:16" x14ac:dyDescent="0.3">
      <c r="A69" s="40" t="s">
        <v>61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62</v>
      </c>
      <c r="G69" s="29" t="s">
        <v>48</v>
      </c>
      <c r="H69" s="32">
        <v>1343722.52</v>
      </c>
      <c r="I69" s="32"/>
      <c r="J69" s="32">
        <f t="shared" si="5"/>
        <v>1343722.52</v>
      </c>
      <c r="K69" s="32">
        <v>1902380.6</v>
      </c>
      <c r="L69" s="32"/>
      <c r="M69" s="32">
        <f t="shared" si="6"/>
        <v>1902380.6</v>
      </c>
      <c r="N69" s="32">
        <v>1983351.63</v>
      </c>
      <c r="O69" s="32"/>
      <c r="P69" s="32">
        <f t="shared" si="7"/>
        <v>1983351.63</v>
      </c>
    </row>
    <row r="70" spans="1:16" x14ac:dyDescent="0.3">
      <c r="A70" s="40" t="s">
        <v>63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64</v>
      </c>
      <c r="G70" s="29" t="s">
        <v>48</v>
      </c>
      <c r="H70" s="32">
        <v>121057.60000000001</v>
      </c>
      <c r="I70" s="32"/>
      <c r="J70" s="32">
        <f t="shared" si="5"/>
        <v>121057.60000000001</v>
      </c>
      <c r="K70" s="32">
        <v>172092.96</v>
      </c>
      <c r="L70" s="32"/>
      <c r="M70" s="32">
        <f t="shared" si="6"/>
        <v>172092.96</v>
      </c>
      <c r="N70" s="32">
        <v>179678.2</v>
      </c>
      <c r="O70" s="32"/>
      <c r="P70" s="32">
        <f t="shared" si="7"/>
        <v>179678.2</v>
      </c>
    </row>
    <row r="71" spans="1:16" x14ac:dyDescent="0.3">
      <c r="A71" s="40" t="s">
        <v>65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66</v>
      </c>
      <c r="G71" s="29" t="s">
        <v>48</v>
      </c>
      <c r="H71" s="32">
        <v>182131.20000000001</v>
      </c>
      <c r="I71" s="32"/>
      <c r="J71" s="32">
        <f t="shared" si="5"/>
        <v>182131.20000000001</v>
      </c>
      <c r="K71" s="32">
        <v>295668.96000000002</v>
      </c>
      <c r="L71" s="32"/>
      <c r="M71" s="32">
        <f t="shared" si="6"/>
        <v>295668.96000000002</v>
      </c>
      <c r="N71" s="32">
        <v>308699.12</v>
      </c>
      <c r="O71" s="32"/>
      <c r="P71" s="32">
        <f t="shared" si="7"/>
        <v>308699.12</v>
      </c>
    </row>
    <row r="72" spans="1:16" x14ac:dyDescent="0.3">
      <c r="A72" s="81" t="s">
        <v>67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68</v>
      </c>
      <c r="G72" s="29" t="s">
        <v>48</v>
      </c>
      <c r="H72" s="32">
        <v>59536.4</v>
      </c>
      <c r="I72" s="32"/>
      <c r="J72" s="32">
        <f t="shared" si="5"/>
        <v>59536.4</v>
      </c>
      <c r="K72" s="32">
        <v>84527.22</v>
      </c>
      <c r="L72" s="32"/>
      <c r="M72" s="32">
        <f t="shared" si="6"/>
        <v>84527.22</v>
      </c>
      <c r="N72" s="32">
        <v>86184.55</v>
      </c>
      <c r="O72" s="32"/>
      <c r="P72" s="32">
        <f t="shared" si="7"/>
        <v>86184.55</v>
      </c>
    </row>
    <row r="73" spans="1:16" ht="24" x14ac:dyDescent="0.3">
      <c r="A73" s="40" t="s">
        <v>69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70</v>
      </c>
      <c r="G73" s="29" t="s">
        <v>48</v>
      </c>
      <c r="H73" s="32">
        <v>13200</v>
      </c>
      <c r="I73" s="32"/>
      <c r="J73" s="32">
        <f t="shared" si="5"/>
        <v>13200</v>
      </c>
      <c r="K73" s="32">
        <v>18000</v>
      </c>
      <c r="L73" s="32"/>
      <c r="M73" s="32">
        <f t="shared" si="6"/>
        <v>18000</v>
      </c>
      <c r="N73" s="32">
        <v>22500</v>
      </c>
      <c r="O73" s="32"/>
      <c r="P73" s="32">
        <f t="shared" si="7"/>
        <v>22500</v>
      </c>
    </row>
    <row r="74" spans="1:16" ht="24" x14ac:dyDescent="0.3">
      <c r="A74" s="81" t="s">
        <v>102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72</v>
      </c>
      <c r="G74" s="29" t="s">
        <v>48</v>
      </c>
      <c r="H74" s="32">
        <v>94200</v>
      </c>
      <c r="I74" s="32"/>
      <c r="J74" s="32">
        <f t="shared" si="5"/>
        <v>94200</v>
      </c>
      <c r="K74" s="32">
        <v>85500</v>
      </c>
      <c r="L74" s="32"/>
      <c r="M74" s="32">
        <f t="shared" si="6"/>
        <v>85500</v>
      </c>
      <c r="N74" s="32">
        <v>106875</v>
      </c>
      <c r="O74" s="32"/>
      <c r="P74" s="32">
        <f t="shared" si="7"/>
        <v>106875</v>
      </c>
    </row>
    <row r="75" spans="1:16" x14ac:dyDescent="0.3">
      <c r="A75" s="40" t="s">
        <v>73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74</v>
      </c>
      <c r="G75" s="29" t="s">
        <v>48</v>
      </c>
      <c r="H75" s="32">
        <v>120000</v>
      </c>
      <c r="I75" s="32"/>
      <c r="J75" s="32">
        <f t="shared" si="5"/>
        <v>120000</v>
      </c>
      <c r="K75" s="32">
        <v>100000</v>
      </c>
      <c r="L75" s="32"/>
      <c r="M75" s="32">
        <f t="shared" si="6"/>
        <v>100000</v>
      </c>
      <c r="N75" s="32">
        <v>100000</v>
      </c>
      <c r="O75" s="32"/>
      <c r="P75" s="32">
        <f t="shared" si="7"/>
        <v>100000</v>
      </c>
    </row>
    <row r="76" spans="1:16" x14ac:dyDescent="0.3">
      <c r="A76" s="40" t="s">
        <v>75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76</v>
      </c>
      <c r="G76" s="29" t="s">
        <v>48</v>
      </c>
      <c r="H76" s="32">
        <v>0</v>
      </c>
      <c r="I76" s="32"/>
      <c r="J76" s="32">
        <f t="shared" si="5"/>
        <v>0</v>
      </c>
      <c r="K76" s="34"/>
      <c r="L76" s="34"/>
      <c r="M76" s="32">
        <f t="shared" si="6"/>
        <v>0</v>
      </c>
      <c r="N76" s="34"/>
      <c r="O76" s="32"/>
      <c r="P76" s="32">
        <f t="shared" si="7"/>
        <v>0</v>
      </c>
    </row>
    <row r="77" spans="1:16" x14ac:dyDescent="0.3">
      <c r="A77" s="40" t="s">
        <v>77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78</v>
      </c>
      <c r="G77" s="29" t="s">
        <v>48</v>
      </c>
      <c r="H77" s="32">
        <v>63765.84</v>
      </c>
      <c r="I77" s="32"/>
      <c r="J77" s="32">
        <f t="shared" si="5"/>
        <v>63765.84</v>
      </c>
      <c r="K77" s="32">
        <v>99250</v>
      </c>
      <c r="L77" s="32"/>
      <c r="M77" s="32">
        <f t="shared" si="6"/>
        <v>99250</v>
      </c>
      <c r="N77" s="32">
        <v>124062.5</v>
      </c>
      <c r="O77" s="32"/>
      <c r="P77" s="32">
        <f t="shared" si="7"/>
        <v>124062.5</v>
      </c>
    </row>
    <row r="78" spans="1:16" x14ac:dyDescent="0.3">
      <c r="A78" s="185" t="s">
        <v>103</v>
      </c>
      <c r="B78" s="40" t="s">
        <v>43</v>
      </c>
      <c r="C78" s="40" t="s">
        <v>100</v>
      </c>
      <c r="D78" s="29" t="s">
        <v>101</v>
      </c>
      <c r="E78" s="185">
        <v>244</v>
      </c>
      <c r="F78" s="42">
        <v>226500</v>
      </c>
      <c r="G78" s="29" t="s">
        <v>48</v>
      </c>
      <c r="H78" s="32">
        <v>195300</v>
      </c>
      <c r="I78" s="32"/>
      <c r="J78" s="32">
        <f t="shared" si="5"/>
        <v>195300</v>
      </c>
      <c r="K78" s="32">
        <v>244125</v>
      </c>
      <c r="L78" s="32"/>
      <c r="M78" s="32">
        <f t="shared" si="6"/>
        <v>244125</v>
      </c>
      <c r="N78" s="32">
        <v>305156.25</v>
      </c>
      <c r="O78" s="32"/>
      <c r="P78" s="32">
        <f t="shared" si="7"/>
        <v>305156.25</v>
      </c>
    </row>
    <row r="79" spans="1:16" ht="24" x14ac:dyDescent="0.3">
      <c r="A79" s="40" t="s">
        <v>79</v>
      </c>
      <c r="B79" s="40" t="s">
        <v>43</v>
      </c>
      <c r="C79" s="40" t="s">
        <v>100</v>
      </c>
      <c r="D79" s="29" t="s">
        <v>101</v>
      </c>
      <c r="E79" s="185">
        <v>244</v>
      </c>
      <c r="F79" s="42">
        <v>226800</v>
      </c>
      <c r="G79" s="29" t="s">
        <v>48</v>
      </c>
      <c r="H79" s="32">
        <v>335000</v>
      </c>
      <c r="I79" s="32"/>
      <c r="J79" s="32">
        <f t="shared" si="5"/>
        <v>335000</v>
      </c>
      <c r="K79" s="32">
        <v>337000</v>
      </c>
      <c r="L79" s="32"/>
      <c r="M79" s="32">
        <f t="shared" si="6"/>
        <v>337000</v>
      </c>
      <c r="N79" s="32">
        <v>337000</v>
      </c>
      <c r="O79" s="32"/>
      <c r="P79" s="32">
        <f t="shared" si="7"/>
        <v>337000</v>
      </c>
    </row>
    <row r="80" spans="1:16" x14ac:dyDescent="0.3">
      <c r="A80" s="40" t="s">
        <v>81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82</v>
      </c>
      <c r="G80" s="29" t="s">
        <v>48</v>
      </c>
      <c r="H80" s="32">
        <v>99700</v>
      </c>
      <c r="I80" s="32"/>
      <c r="J80" s="32">
        <f t="shared" si="5"/>
        <v>99700</v>
      </c>
      <c r="K80" s="32">
        <v>100000</v>
      </c>
      <c r="L80" s="32"/>
      <c r="M80" s="32">
        <f t="shared" si="6"/>
        <v>100000</v>
      </c>
      <c r="N80" s="32">
        <v>100000</v>
      </c>
      <c r="O80" s="32"/>
      <c r="P80" s="32">
        <f t="shared" si="7"/>
        <v>100000</v>
      </c>
    </row>
    <row r="81" spans="1:16" x14ac:dyDescent="0.3">
      <c r="A81" s="40" t="s">
        <v>104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105</v>
      </c>
      <c r="G81" s="29" t="s">
        <v>48</v>
      </c>
      <c r="H81" s="32">
        <v>14000</v>
      </c>
      <c r="I81" s="32"/>
      <c r="J81" s="32">
        <f t="shared" si="5"/>
        <v>14000</v>
      </c>
      <c r="K81" s="32">
        <v>14000</v>
      </c>
      <c r="L81" s="32"/>
      <c r="M81" s="32">
        <f t="shared" si="6"/>
        <v>14000</v>
      </c>
      <c r="N81" s="32">
        <v>16000</v>
      </c>
      <c r="O81" s="32"/>
      <c r="P81" s="32">
        <f t="shared" si="7"/>
        <v>16000</v>
      </c>
    </row>
    <row r="82" spans="1:16" ht="24" x14ac:dyDescent="0.3">
      <c r="A82" s="40" t="s">
        <v>83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84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82" t="s">
        <v>85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86</v>
      </c>
      <c r="G83" s="29" t="s">
        <v>48</v>
      </c>
      <c r="H83" s="32">
        <v>30000</v>
      </c>
      <c r="I83" s="32"/>
      <c r="J83" s="32">
        <f t="shared" si="5"/>
        <v>30000</v>
      </c>
      <c r="K83" s="32">
        <v>30000</v>
      </c>
      <c r="L83" s="32"/>
      <c r="M83" s="32">
        <f t="shared" si="6"/>
        <v>30000</v>
      </c>
      <c r="N83" s="32">
        <v>30000</v>
      </c>
      <c r="O83" s="32"/>
      <c r="P83" s="32">
        <f t="shared" si="7"/>
        <v>30000</v>
      </c>
    </row>
    <row r="84" spans="1:16" x14ac:dyDescent="0.3">
      <c r="A84" s="82" t="s">
        <v>220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219</v>
      </c>
      <c r="G84" s="29" t="s">
        <v>48</v>
      </c>
      <c r="H84" s="32">
        <v>150000</v>
      </c>
      <c r="I84" s="32"/>
      <c r="J84" s="32">
        <f t="shared" si="5"/>
        <v>150000</v>
      </c>
      <c r="K84" s="32">
        <v>0</v>
      </c>
      <c r="L84" s="32"/>
      <c r="M84" s="32">
        <f t="shared" si="6"/>
        <v>0</v>
      </c>
      <c r="N84" s="32">
        <v>0</v>
      </c>
      <c r="O84" s="32"/>
      <c r="P84" s="32">
        <f t="shared" si="7"/>
        <v>0</v>
      </c>
    </row>
    <row r="85" spans="1:16" x14ac:dyDescent="0.3">
      <c r="A85" s="40" t="s">
        <v>89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90</v>
      </c>
      <c r="G85" s="29" t="s">
        <v>48</v>
      </c>
      <c r="H85" s="32">
        <v>40000</v>
      </c>
      <c r="I85" s="32"/>
      <c r="J85" s="32">
        <f t="shared" si="5"/>
        <v>40000</v>
      </c>
      <c r="K85" s="32">
        <v>40000</v>
      </c>
      <c r="L85" s="32"/>
      <c r="M85" s="32">
        <f t="shared" si="6"/>
        <v>40000</v>
      </c>
      <c r="N85" s="32">
        <v>40000</v>
      </c>
      <c r="O85" s="32"/>
      <c r="P85" s="32">
        <f t="shared" si="7"/>
        <v>40000</v>
      </c>
    </row>
    <row r="86" spans="1:16" x14ac:dyDescent="0.3">
      <c r="A86" s="40" t="s">
        <v>106</v>
      </c>
      <c r="B86" s="44" t="s">
        <v>43</v>
      </c>
      <c r="C86" s="44" t="s">
        <v>100</v>
      </c>
      <c r="D86" s="29" t="s">
        <v>101</v>
      </c>
      <c r="E86" s="43" t="s">
        <v>54</v>
      </c>
      <c r="F86" s="43" t="s">
        <v>107</v>
      </c>
      <c r="G86" s="29" t="s">
        <v>48</v>
      </c>
      <c r="H86" s="32">
        <v>22500</v>
      </c>
      <c r="I86" s="32"/>
      <c r="J86" s="32">
        <f t="shared" si="5"/>
        <v>22500</v>
      </c>
      <c r="K86" s="32">
        <v>22500</v>
      </c>
      <c r="L86" s="32"/>
      <c r="M86" s="32">
        <f t="shared" si="6"/>
        <v>22500</v>
      </c>
      <c r="N86" s="32">
        <v>22500</v>
      </c>
      <c r="O86" s="32"/>
      <c r="P86" s="32">
        <f t="shared" si="7"/>
        <v>22500</v>
      </c>
    </row>
    <row r="87" spans="1:16" x14ac:dyDescent="0.3">
      <c r="A87" s="40" t="s">
        <v>91</v>
      </c>
      <c r="B87" s="28" t="s">
        <v>43</v>
      </c>
      <c r="C87" s="28" t="s">
        <v>100</v>
      </c>
      <c r="D87" s="29" t="s">
        <v>101</v>
      </c>
      <c r="E87" s="45" t="s">
        <v>54</v>
      </c>
      <c r="F87" s="45" t="s">
        <v>92</v>
      </c>
      <c r="G87" s="45" t="s">
        <v>48</v>
      </c>
      <c r="H87" s="32">
        <v>80000</v>
      </c>
      <c r="I87" s="32"/>
      <c r="J87" s="32">
        <f t="shared" si="5"/>
        <v>80000</v>
      </c>
      <c r="K87" s="32">
        <v>80000</v>
      </c>
      <c r="L87" s="32"/>
      <c r="M87" s="32">
        <f t="shared" si="6"/>
        <v>80000</v>
      </c>
      <c r="N87" s="32">
        <v>80000</v>
      </c>
      <c r="O87" s="32"/>
      <c r="P87" s="32">
        <f t="shared" si="7"/>
        <v>80000</v>
      </c>
    </row>
    <row r="88" spans="1:16" x14ac:dyDescent="0.3">
      <c r="A88" s="40" t="s">
        <v>93</v>
      </c>
      <c r="B88" s="28" t="s">
        <v>43</v>
      </c>
      <c r="C88" s="28" t="s">
        <v>100</v>
      </c>
      <c r="D88" s="29" t="s">
        <v>101</v>
      </c>
      <c r="E88" s="29" t="s">
        <v>94</v>
      </c>
      <c r="F88" s="46" t="s">
        <v>95</v>
      </c>
      <c r="G88" s="46" t="s">
        <v>48</v>
      </c>
      <c r="H88" s="32">
        <v>60238</v>
      </c>
      <c r="I88" s="32"/>
      <c r="J88" s="32">
        <f t="shared" si="5"/>
        <v>60238</v>
      </c>
      <c r="K88" s="32">
        <v>60238</v>
      </c>
      <c r="L88" s="32"/>
      <c r="M88" s="32">
        <f t="shared" si="6"/>
        <v>60238</v>
      </c>
      <c r="N88" s="32">
        <v>60238</v>
      </c>
      <c r="O88" s="32"/>
      <c r="P88" s="32">
        <f t="shared" si="7"/>
        <v>60238</v>
      </c>
    </row>
    <row r="89" spans="1:16" x14ac:dyDescent="0.3">
      <c r="A89" s="40" t="s">
        <v>108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97</v>
      </c>
      <c r="G89" s="46" t="s">
        <v>48</v>
      </c>
      <c r="H89" s="32">
        <v>25281</v>
      </c>
      <c r="I89" s="32"/>
      <c r="J89" s="32">
        <f t="shared" si="5"/>
        <v>25281</v>
      </c>
      <c r="K89" s="32">
        <v>25281</v>
      </c>
      <c r="L89" s="32"/>
      <c r="M89" s="32">
        <f t="shared" si="6"/>
        <v>25281</v>
      </c>
      <c r="N89" s="32">
        <v>25281</v>
      </c>
      <c r="O89" s="32"/>
      <c r="P89" s="32">
        <f t="shared" si="7"/>
        <v>25281</v>
      </c>
    </row>
    <row r="90" spans="1:16" x14ac:dyDescent="0.3">
      <c r="A90" s="40" t="s">
        <v>109</v>
      </c>
      <c r="B90" s="28" t="s">
        <v>43</v>
      </c>
      <c r="C90" s="28" t="s">
        <v>100</v>
      </c>
      <c r="D90" s="29" t="s">
        <v>101</v>
      </c>
      <c r="E90" s="29" t="s">
        <v>110</v>
      </c>
      <c r="F90" s="46" t="s">
        <v>111</v>
      </c>
      <c r="G90" s="46" t="s">
        <v>48</v>
      </c>
      <c r="H90" s="32">
        <v>37790</v>
      </c>
      <c r="I90" s="32"/>
      <c r="J90" s="32">
        <f t="shared" si="5"/>
        <v>37790</v>
      </c>
      <c r="K90" s="32">
        <v>37790</v>
      </c>
      <c r="L90" s="32"/>
      <c r="M90" s="32">
        <f t="shared" si="6"/>
        <v>37790</v>
      </c>
      <c r="N90" s="32">
        <v>37790</v>
      </c>
      <c r="O90" s="32"/>
      <c r="P90" s="32">
        <f t="shared" si="7"/>
        <v>37790</v>
      </c>
    </row>
    <row r="91" spans="1:16" ht="24" x14ac:dyDescent="0.3">
      <c r="A91" s="40" t="s">
        <v>229</v>
      </c>
      <c r="B91" s="28" t="s">
        <v>43</v>
      </c>
      <c r="C91" s="28" t="s">
        <v>100</v>
      </c>
      <c r="D91" s="29" t="s">
        <v>101</v>
      </c>
      <c r="E91" s="29" t="s">
        <v>227</v>
      </c>
      <c r="F91" s="46" t="s">
        <v>228</v>
      </c>
      <c r="G91" s="46" t="s">
        <v>48</v>
      </c>
      <c r="H91" s="32">
        <v>177.02</v>
      </c>
      <c r="I91" s="32"/>
      <c r="J91" s="32">
        <f t="shared" si="5"/>
        <v>177.02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672" t="s">
        <v>98</v>
      </c>
      <c r="B92" s="672"/>
      <c r="C92" s="672"/>
      <c r="D92" s="672"/>
      <c r="E92" s="672"/>
      <c r="F92" s="672"/>
      <c r="G92" s="672"/>
      <c r="H92" s="98">
        <f>SUM(H63:H91)</f>
        <v>12640904.629999999</v>
      </c>
      <c r="I92" s="98">
        <f t="shared" ref="I92:P92" si="8">SUM(I63:I91)</f>
        <v>0</v>
      </c>
      <c r="J92" s="98">
        <f t="shared" si="8"/>
        <v>12640904.629999999</v>
      </c>
      <c r="K92" s="98">
        <f t="shared" si="8"/>
        <v>13879548.150000002</v>
      </c>
      <c r="L92" s="98">
        <f t="shared" si="8"/>
        <v>0</v>
      </c>
      <c r="M92" s="98">
        <f t="shared" si="8"/>
        <v>13879548.150000002</v>
      </c>
      <c r="N92" s="98">
        <f t="shared" si="8"/>
        <v>14290031.449999997</v>
      </c>
      <c r="O92" s="98">
        <f t="shared" si="8"/>
        <v>0</v>
      </c>
      <c r="P92" s="98">
        <f t="shared" si="8"/>
        <v>14290031.449999997</v>
      </c>
    </row>
    <row r="93" spans="1:16" ht="15" customHeight="1" x14ac:dyDescent="0.3">
      <c r="A93" s="704" t="s">
        <v>112</v>
      </c>
      <c r="B93" s="704"/>
      <c r="C93" s="704"/>
      <c r="D93" s="704"/>
      <c r="E93" s="704"/>
      <c r="F93" s="704"/>
      <c r="G93" s="704"/>
      <c r="H93" s="704"/>
      <c r="I93" s="704"/>
      <c r="J93" s="704"/>
      <c r="K93" s="704"/>
      <c r="L93" s="704"/>
      <c r="M93" s="704"/>
      <c r="N93" s="704"/>
      <c r="O93" s="704"/>
      <c r="P93" s="704"/>
    </row>
    <row r="94" spans="1:16" x14ac:dyDescent="0.3">
      <c r="A94" s="40" t="s">
        <v>87</v>
      </c>
      <c r="B94" s="40" t="s">
        <v>43</v>
      </c>
      <c r="C94" s="40" t="s">
        <v>44</v>
      </c>
      <c r="D94" s="45" t="s">
        <v>45</v>
      </c>
      <c r="E94" s="45" t="s">
        <v>54</v>
      </c>
      <c r="F94" s="45" t="s">
        <v>88</v>
      </c>
      <c r="G94" s="99" t="s">
        <v>113</v>
      </c>
      <c r="H94" s="32">
        <v>5000000</v>
      </c>
      <c r="I94" s="32"/>
      <c r="J94" s="32">
        <f>H94+I94</f>
        <v>5000000</v>
      </c>
      <c r="K94" s="32">
        <v>5800000</v>
      </c>
      <c r="L94" s="32"/>
      <c r="M94" s="32">
        <f>K94+L94</f>
        <v>5800000</v>
      </c>
      <c r="N94" s="32">
        <v>5800000</v>
      </c>
      <c r="O94" s="97"/>
      <c r="P94" s="32">
        <f>N94+O94</f>
        <v>5800000</v>
      </c>
    </row>
    <row r="95" spans="1:16" x14ac:dyDescent="0.3">
      <c r="A95" s="672" t="s">
        <v>114</v>
      </c>
      <c r="B95" s="672"/>
      <c r="C95" s="672"/>
      <c r="D95" s="672"/>
      <c r="E95" s="672"/>
      <c r="F95" s="672"/>
      <c r="G95" s="672"/>
      <c r="H95" s="100">
        <f>SUM(H94)</f>
        <v>5000000</v>
      </c>
      <c r="I95" s="100">
        <f t="shared" ref="I95:P95" si="9">SUM(I94)</f>
        <v>0</v>
      </c>
      <c r="J95" s="100">
        <f t="shared" si="9"/>
        <v>5000000</v>
      </c>
      <c r="K95" s="100">
        <f t="shared" si="9"/>
        <v>5800000</v>
      </c>
      <c r="L95" s="100">
        <f t="shared" si="9"/>
        <v>0</v>
      </c>
      <c r="M95" s="100">
        <f t="shared" si="9"/>
        <v>5800000</v>
      </c>
      <c r="N95" s="100">
        <f t="shared" si="9"/>
        <v>5800000</v>
      </c>
      <c r="O95" s="100">
        <f t="shared" si="9"/>
        <v>0</v>
      </c>
      <c r="P95" s="100">
        <f t="shared" si="9"/>
        <v>5800000</v>
      </c>
    </row>
    <row r="96" spans="1:16" hidden="1" x14ac:dyDescent="0.3">
      <c r="A96" s="702" t="s">
        <v>115</v>
      </c>
      <c r="B96" s="702"/>
      <c r="C96" s="702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97"/>
      <c r="P96" s="97"/>
    </row>
    <row r="97" spans="1:16" ht="25.2" hidden="1" customHeight="1" thickBot="1" x14ac:dyDescent="0.35">
      <c r="A97" s="702"/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44</v>
      </c>
      <c r="D98" s="58" t="s">
        <v>116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44</v>
      </c>
      <c r="D99" s="58" t="s">
        <v>116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44</v>
      </c>
      <c r="D100" s="58" t="s">
        <v>116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702" t="s">
        <v>120</v>
      </c>
      <c r="B101" s="702"/>
      <c r="C101" s="702"/>
      <c r="D101" s="702"/>
      <c r="E101" s="702"/>
      <c r="F101" s="702"/>
      <c r="G101" s="702"/>
      <c r="H101" s="59">
        <f>SUM(H98:H100)</f>
        <v>0</v>
      </c>
      <c r="I101" s="59"/>
      <c r="J101" s="59"/>
      <c r="K101" s="59">
        <f t="shared" ref="K101:N101" si="10">SUM(K98:K100)</f>
        <v>0</v>
      </c>
      <c r="L101" s="59"/>
      <c r="M101" s="59"/>
      <c r="N101" s="59">
        <f t="shared" si="10"/>
        <v>0</v>
      </c>
      <c r="O101" s="97"/>
      <c r="P101" s="97"/>
    </row>
    <row r="102" spans="1:16" hidden="1" x14ac:dyDescent="0.3">
      <c r="A102" s="82" t="s">
        <v>42</v>
      </c>
      <c r="B102" s="58" t="s">
        <v>43</v>
      </c>
      <c r="C102" s="58" t="s">
        <v>100</v>
      </c>
      <c r="D102" s="58" t="s">
        <v>121</v>
      </c>
      <c r="E102" s="58" t="s">
        <v>46</v>
      </c>
      <c r="F102" s="58" t="s">
        <v>47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82" t="s">
        <v>50</v>
      </c>
      <c r="B103" s="58" t="s">
        <v>43</v>
      </c>
      <c r="C103" s="58" t="s">
        <v>100</v>
      </c>
      <c r="D103" s="58" t="s">
        <v>121</v>
      </c>
      <c r="E103" s="58" t="s">
        <v>51</v>
      </c>
      <c r="F103" s="58" t="s">
        <v>52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118</v>
      </c>
      <c r="B104" s="58" t="s">
        <v>43</v>
      </c>
      <c r="C104" s="58" t="s">
        <v>100</v>
      </c>
      <c r="D104" s="58" t="s">
        <v>121</v>
      </c>
      <c r="E104" s="58" t="s">
        <v>54</v>
      </c>
      <c r="F104" s="58" t="s">
        <v>119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40" t="s">
        <v>122</v>
      </c>
      <c r="B105" s="58" t="s">
        <v>43</v>
      </c>
      <c r="C105" s="58" t="s">
        <v>123</v>
      </c>
      <c r="D105" s="58" t="s">
        <v>121</v>
      </c>
      <c r="E105" s="58" t="s">
        <v>54</v>
      </c>
      <c r="F105" s="58" t="s">
        <v>124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705" t="s">
        <v>125</v>
      </c>
      <c r="B106" s="705"/>
      <c r="C106" s="705"/>
      <c r="D106" s="705"/>
      <c r="E106" s="705"/>
      <c r="F106" s="705"/>
      <c r="G106" s="705"/>
      <c r="H106" s="83">
        <f>SUM(H102:H105)</f>
        <v>0</v>
      </c>
      <c r="I106" s="83"/>
      <c r="J106" s="83"/>
      <c r="K106" s="83">
        <f t="shared" ref="K106:N106" si="11">SUM(K102:K105)</f>
        <v>0</v>
      </c>
      <c r="L106" s="83"/>
      <c r="M106" s="83"/>
      <c r="N106" s="83">
        <f t="shared" si="11"/>
        <v>0</v>
      </c>
      <c r="O106" s="97"/>
      <c r="P106" s="97"/>
    </row>
    <row r="107" spans="1:16" hidden="1" x14ac:dyDescent="0.3">
      <c r="A107" s="706" t="s">
        <v>126</v>
      </c>
      <c r="B107" s="706"/>
      <c r="C107" s="706"/>
      <c r="D107" s="706"/>
      <c r="E107" s="706"/>
      <c r="F107" s="706"/>
      <c r="G107" s="706"/>
      <c r="H107" s="101">
        <f>H101+H106</f>
        <v>0</v>
      </c>
      <c r="I107" s="101"/>
      <c r="J107" s="101"/>
      <c r="K107" s="101">
        <f t="shared" ref="K107:N107" si="12">K101+K106</f>
        <v>0</v>
      </c>
      <c r="L107" s="101"/>
      <c r="M107" s="101"/>
      <c r="N107" s="101">
        <f t="shared" si="12"/>
        <v>0</v>
      </c>
      <c r="O107" s="97"/>
      <c r="P107" s="97"/>
    </row>
    <row r="108" spans="1:16" hidden="1" x14ac:dyDescent="0.3">
      <c r="A108" s="700" t="s">
        <v>127</v>
      </c>
      <c r="B108" s="700"/>
      <c r="C108" s="700"/>
      <c r="D108" s="700"/>
      <c r="E108" s="700"/>
      <c r="F108" s="700"/>
      <c r="G108" s="700"/>
      <c r="H108" s="700"/>
      <c r="I108" s="700"/>
      <c r="J108" s="700"/>
      <c r="K108" s="700"/>
      <c r="L108" s="700"/>
      <c r="M108" s="700"/>
      <c r="N108" s="700"/>
      <c r="O108" s="97"/>
      <c r="P108" s="97"/>
    </row>
    <row r="109" spans="1:16" hidden="1" x14ac:dyDescent="0.3">
      <c r="A109" s="82" t="s">
        <v>42</v>
      </c>
      <c r="B109" s="58" t="s">
        <v>43</v>
      </c>
      <c r="C109" s="58" t="s">
        <v>100</v>
      </c>
      <c r="D109" s="58" t="s">
        <v>128</v>
      </c>
      <c r="E109" s="58" t="s">
        <v>46</v>
      </c>
      <c r="F109" s="58" t="s">
        <v>47</v>
      </c>
      <c r="G109" s="102" t="s">
        <v>129</v>
      </c>
      <c r="H109" s="32"/>
      <c r="I109" s="32"/>
      <c r="J109" s="32"/>
      <c r="K109" s="34"/>
      <c r="L109" s="34"/>
      <c r="M109" s="34"/>
      <c r="N109" s="34"/>
      <c r="O109" s="97"/>
      <c r="P109" s="97"/>
    </row>
    <row r="110" spans="1:16" hidden="1" x14ac:dyDescent="0.3">
      <c r="A110" s="82" t="s">
        <v>50</v>
      </c>
      <c r="B110" s="58" t="s">
        <v>43</v>
      </c>
      <c r="C110" s="58" t="s">
        <v>100</v>
      </c>
      <c r="D110" s="58" t="s">
        <v>128</v>
      </c>
      <c r="E110" s="58" t="s">
        <v>51</v>
      </c>
      <c r="F110" s="58">
        <v>213000</v>
      </c>
      <c r="G110" s="102" t="s">
        <v>129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16" t="s">
        <v>130</v>
      </c>
      <c r="B111" s="716"/>
      <c r="C111" s="716"/>
      <c r="D111" s="716"/>
      <c r="E111" s="716"/>
      <c r="F111" s="716"/>
      <c r="G111" s="716"/>
      <c r="H111" s="121">
        <f>SUM(H109:H110)</f>
        <v>0</v>
      </c>
      <c r="I111" s="121"/>
      <c r="J111" s="121"/>
      <c r="K111" s="121">
        <f t="shared" ref="K111:N111" si="13">SUM(K109:K110)</f>
        <v>0</v>
      </c>
      <c r="L111" s="121"/>
      <c r="M111" s="121"/>
      <c r="N111" s="121">
        <f t="shared" si="13"/>
        <v>0</v>
      </c>
      <c r="O111" s="122"/>
      <c r="P111" s="122"/>
    </row>
    <row r="112" spans="1:16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</row>
    <row r="113" spans="1:16" x14ac:dyDescent="0.3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82" t="s">
        <v>42</v>
      </c>
      <c r="B114" s="28" t="s">
        <v>43</v>
      </c>
      <c r="C114" s="28" t="s">
        <v>44</v>
      </c>
      <c r="D114" s="58" t="s">
        <v>116</v>
      </c>
      <c r="E114" s="29" t="s">
        <v>46</v>
      </c>
      <c r="F114" s="46" t="s">
        <v>47</v>
      </c>
      <c r="G114" s="46" t="s">
        <v>180</v>
      </c>
      <c r="H114" s="32">
        <v>22538902.260000002</v>
      </c>
      <c r="I114" s="32"/>
      <c r="J114" s="32">
        <f t="shared" ref="J114:J117" si="14">H114+I114</f>
        <v>22538902.260000002</v>
      </c>
      <c r="K114" s="32">
        <v>0</v>
      </c>
      <c r="L114" s="32"/>
      <c r="M114" s="32">
        <f t="shared" ref="M114:M117" si="15">K114+L114</f>
        <v>0</v>
      </c>
      <c r="N114" s="32">
        <v>0</v>
      </c>
      <c r="O114" s="32"/>
      <c r="P114" s="32">
        <f t="shared" ref="P114:P125" si="16">N114+O114</f>
        <v>0</v>
      </c>
    </row>
    <row r="115" spans="1:16" ht="36" x14ac:dyDescent="0.3">
      <c r="A115" s="36" t="s">
        <v>210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209</v>
      </c>
      <c r="G115" s="46" t="s">
        <v>180</v>
      </c>
      <c r="H115" s="32">
        <v>3271.5</v>
      </c>
      <c r="I115" s="32"/>
      <c r="J115" s="32">
        <f t="shared" si="14"/>
        <v>3271.5</v>
      </c>
      <c r="K115" s="32"/>
      <c r="L115" s="32"/>
      <c r="M115" s="32"/>
      <c r="N115" s="32"/>
      <c r="O115" s="32"/>
      <c r="P115" s="32"/>
    </row>
    <row r="116" spans="1:16" x14ac:dyDescent="0.3">
      <c r="A116" s="82" t="s">
        <v>50</v>
      </c>
      <c r="B116" s="28" t="s">
        <v>43</v>
      </c>
      <c r="C116" s="28" t="s">
        <v>44</v>
      </c>
      <c r="D116" s="58" t="s">
        <v>116</v>
      </c>
      <c r="E116" s="29" t="s">
        <v>51</v>
      </c>
      <c r="F116" s="46" t="s">
        <v>52</v>
      </c>
      <c r="G116" s="46" t="s">
        <v>180</v>
      </c>
      <c r="H116" s="32">
        <v>5105802.3600000003</v>
      </c>
      <c r="I116" s="32"/>
      <c r="J116" s="32">
        <f t="shared" si="14"/>
        <v>5105802.3600000003</v>
      </c>
      <c r="K116" s="32">
        <v>0</v>
      </c>
      <c r="L116" s="32"/>
      <c r="M116" s="32">
        <f t="shared" si="15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82" t="s">
        <v>118</v>
      </c>
      <c r="B117" s="28" t="s">
        <v>43</v>
      </c>
      <c r="C117" s="28" t="s">
        <v>44</v>
      </c>
      <c r="D117" s="58" t="s">
        <v>116</v>
      </c>
      <c r="E117" s="29" t="s">
        <v>54</v>
      </c>
      <c r="F117" s="46" t="s">
        <v>119</v>
      </c>
      <c r="G117" s="46" t="s">
        <v>180</v>
      </c>
      <c r="H117" s="32">
        <v>47000</v>
      </c>
      <c r="I117" s="32"/>
      <c r="J117" s="32">
        <f t="shared" si="14"/>
        <v>47000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715" t="s">
        <v>178</v>
      </c>
      <c r="B118" s="715"/>
      <c r="C118" s="715"/>
      <c r="D118" s="715"/>
      <c r="E118" s="715"/>
      <c r="F118" s="715"/>
      <c r="G118" s="715"/>
      <c r="H118" s="101">
        <f>SUM(H114:H117)</f>
        <v>27694976.120000001</v>
      </c>
      <c r="I118" s="101">
        <f t="shared" ref="I118:P118" si="17">SUM(I114:I117)</f>
        <v>0</v>
      </c>
      <c r="J118" s="101">
        <f t="shared" si="17"/>
        <v>27694976.120000001</v>
      </c>
      <c r="K118" s="101">
        <f t="shared" si="17"/>
        <v>0</v>
      </c>
      <c r="L118" s="101">
        <f t="shared" si="17"/>
        <v>0</v>
      </c>
      <c r="M118" s="101">
        <f t="shared" si="17"/>
        <v>0</v>
      </c>
      <c r="N118" s="101">
        <f t="shared" si="17"/>
        <v>0</v>
      </c>
      <c r="O118" s="101">
        <f t="shared" si="17"/>
        <v>0</v>
      </c>
      <c r="P118" s="101">
        <f t="shared" si="17"/>
        <v>0</v>
      </c>
    </row>
    <row r="119" spans="1:16" x14ac:dyDescent="0.3">
      <c r="A119" s="82" t="s">
        <v>42</v>
      </c>
      <c r="B119" s="28" t="s">
        <v>43</v>
      </c>
      <c r="C119" s="28" t="s">
        <v>100</v>
      </c>
      <c r="D119" s="58" t="s">
        <v>121</v>
      </c>
      <c r="E119" s="29" t="s">
        <v>46</v>
      </c>
      <c r="F119" s="46" t="s">
        <v>47</v>
      </c>
      <c r="G119" s="46" t="s">
        <v>180</v>
      </c>
      <c r="H119" s="32">
        <v>39632059.5</v>
      </c>
      <c r="I119" s="32"/>
      <c r="J119" s="32">
        <f t="shared" ref="J119:J125" si="18">H119+I119</f>
        <v>39632059.5</v>
      </c>
      <c r="K119" s="32">
        <v>0</v>
      </c>
      <c r="L119" s="32"/>
      <c r="M119" s="32">
        <f t="shared" ref="M119:M125" si="19">K119+L119</f>
        <v>0</v>
      </c>
      <c r="N119" s="32">
        <v>0</v>
      </c>
      <c r="O119" s="32"/>
      <c r="P119" s="32">
        <f t="shared" si="16"/>
        <v>0</v>
      </c>
    </row>
    <row r="120" spans="1:16" ht="36" x14ac:dyDescent="0.3">
      <c r="A120" s="36" t="s">
        <v>210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209</v>
      </c>
      <c r="G120" s="46" t="s">
        <v>180</v>
      </c>
      <c r="H120" s="32">
        <v>30930.9</v>
      </c>
      <c r="I120" s="32"/>
      <c r="J120" s="32">
        <f t="shared" si="18"/>
        <v>30930.9</v>
      </c>
      <c r="K120" s="32"/>
      <c r="L120" s="32"/>
      <c r="M120" s="32"/>
      <c r="N120" s="32"/>
      <c r="O120" s="32"/>
      <c r="P120" s="32"/>
    </row>
    <row r="121" spans="1:16" x14ac:dyDescent="0.3">
      <c r="A121" s="82" t="s">
        <v>50</v>
      </c>
      <c r="B121" s="28" t="s">
        <v>43</v>
      </c>
      <c r="C121" s="28" t="s">
        <v>100</v>
      </c>
      <c r="D121" s="58" t="s">
        <v>121</v>
      </c>
      <c r="E121" s="29" t="s">
        <v>51</v>
      </c>
      <c r="F121" s="46" t="s">
        <v>52</v>
      </c>
      <c r="G121" s="46" t="s">
        <v>180</v>
      </c>
      <c r="H121" s="32">
        <v>8983667.3300000001</v>
      </c>
      <c r="I121" s="32"/>
      <c r="J121" s="32">
        <f t="shared" si="18"/>
        <v>8983667.3300000001</v>
      </c>
      <c r="K121" s="32">
        <v>0</v>
      </c>
      <c r="L121" s="32"/>
      <c r="M121" s="32">
        <f t="shared" si="19"/>
        <v>0</v>
      </c>
      <c r="N121" s="32">
        <v>0</v>
      </c>
      <c r="O121" s="32"/>
      <c r="P121" s="32">
        <f t="shared" si="16"/>
        <v>0</v>
      </c>
    </row>
    <row r="122" spans="1:16" x14ac:dyDescent="0.3">
      <c r="A122" s="82" t="s">
        <v>118</v>
      </c>
      <c r="B122" s="28" t="s">
        <v>43</v>
      </c>
      <c r="C122" s="28" t="s">
        <v>100</v>
      </c>
      <c r="D122" s="58" t="s">
        <v>121</v>
      </c>
      <c r="E122" s="29" t="s">
        <v>54</v>
      </c>
      <c r="F122" s="46" t="s">
        <v>119</v>
      </c>
      <c r="G122" s="46" t="s">
        <v>180</v>
      </c>
      <c r="H122" s="32">
        <v>54991.59</v>
      </c>
      <c r="I122" s="32"/>
      <c r="J122" s="32">
        <f t="shared" si="18"/>
        <v>54991.59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236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235</v>
      </c>
      <c r="G123" s="46" t="s">
        <v>180</v>
      </c>
      <c r="H123" s="32">
        <v>2191130</v>
      </c>
      <c r="I123" s="32"/>
      <c r="J123" s="32">
        <f t="shared" si="18"/>
        <v>2191130</v>
      </c>
      <c r="K123" s="32"/>
      <c r="L123" s="32"/>
      <c r="M123" s="32"/>
      <c r="N123" s="32"/>
      <c r="O123" s="32"/>
      <c r="P123" s="32"/>
    </row>
    <row r="124" spans="1:16" ht="24" x14ac:dyDescent="0.3">
      <c r="A124" s="82" t="s">
        <v>214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213</v>
      </c>
      <c r="G124" s="46" t="s">
        <v>180</v>
      </c>
      <c r="H124" s="32">
        <v>12746</v>
      </c>
      <c r="I124" s="32"/>
      <c r="J124" s="32">
        <f t="shared" si="18"/>
        <v>12746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82" t="s">
        <v>122</v>
      </c>
      <c r="B125" s="28" t="s">
        <v>43</v>
      </c>
      <c r="C125" s="28" t="s">
        <v>123</v>
      </c>
      <c r="D125" s="58" t="s">
        <v>121</v>
      </c>
      <c r="E125" s="29" t="s">
        <v>54</v>
      </c>
      <c r="F125" s="46" t="s">
        <v>124</v>
      </c>
      <c r="G125" s="46" t="s">
        <v>180</v>
      </c>
      <c r="H125" s="32">
        <v>4200</v>
      </c>
      <c r="I125" s="32"/>
      <c r="J125" s="32">
        <f t="shared" si="18"/>
        <v>4200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715" t="s">
        <v>178</v>
      </c>
      <c r="B126" s="715"/>
      <c r="C126" s="715"/>
      <c r="D126" s="715"/>
      <c r="E126" s="715"/>
      <c r="F126" s="715"/>
      <c r="G126" s="715"/>
      <c r="H126" s="101">
        <f>SUM(H119:H125)</f>
        <v>50909725.32</v>
      </c>
      <c r="I126" s="101">
        <f t="shared" ref="I126:P126" si="20">SUM(I119:I125)</f>
        <v>0</v>
      </c>
      <c r="J126" s="101">
        <f t="shared" si="20"/>
        <v>50909725.32</v>
      </c>
      <c r="K126" s="101">
        <f t="shared" si="20"/>
        <v>0</v>
      </c>
      <c r="L126" s="101">
        <f t="shared" si="20"/>
        <v>0</v>
      </c>
      <c r="M126" s="101">
        <f t="shared" si="20"/>
        <v>0</v>
      </c>
      <c r="N126" s="101">
        <f t="shared" si="20"/>
        <v>0</v>
      </c>
      <c r="O126" s="101">
        <f t="shared" si="20"/>
        <v>0</v>
      </c>
      <c r="P126" s="101">
        <f t="shared" si="20"/>
        <v>0</v>
      </c>
    </row>
    <row r="127" spans="1:16" x14ac:dyDescent="0.3">
      <c r="A127" s="706" t="s">
        <v>179</v>
      </c>
      <c r="B127" s="706"/>
      <c r="C127" s="706"/>
      <c r="D127" s="706"/>
      <c r="E127" s="706"/>
      <c r="F127" s="706"/>
      <c r="G127" s="706"/>
      <c r="H127" s="101">
        <f>H118+H126</f>
        <v>78604701.439999998</v>
      </c>
      <c r="I127" s="101">
        <f t="shared" ref="I127:P127" si="21">I118+I126</f>
        <v>0</v>
      </c>
      <c r="J127" s="101">
        <f t="shared" si="21"/>
        <v>78604701.439999998</v>
      </c>
      <c r="K127" s="101">
        <f t="shared" si="21"/>
        <v>0</v>
      </c>
      <c r="L127" s="101">
        <f t="shared" si="21"/>
        <v>0</v>
      </c>
      <c r="M127" s="101">
        <f t="shared" si="21"/>
        <v>0</v>
      </c>
      <c r="N127" s="101">
        <f t="shared" si="21"/>
        <v>0</v>
      </c>
      <c r="O127" s="101">
        <f t="shared" si="21"/>
        <v>0</v>
      </c>
      <c r="P127" s="101">
        <f t="shared" si="21"/>
        <v>0</v>
      </c>
    </row>
    <row r="128" spans="1:16" x14ac:dyDescent="0.3">
      <c r="A128" s="725" t="s">
        <v>201</v>
      </c>
      <c r="B128" s="726"/>
      <c r="C128" s="726"/>
      <c r="D128" s="726"/>
      <c r="E128" s="726"/>
      <c r="F128" s="726"/>
      <c r="G128" s="726"/>
      <c r="H128" s="726"/>
      <c r="I128" s="726"/>
      <c r="J128" s="726"/>
      <c r="K128" s="726"/>
      <c r="L128" s="726"/>
      <c r="M128" s="726"/>
      <c r="N128" s="726"/>
      <c r="O128" s="726"/>
      <c r="P128" s="727"/>
    </row>
    <row r="129" spans="1:16" x14ac:dyDescent="0.3">
      <c r="A129" s="82" t="s">
        <v>42</v>
      </c>
      <c r="B129" s="28" t="s">
        <v>43</v>
      </c>
      <c r="C129" s="28" t="s">
        <v>100</v>
      </c>
      <c r="D129" s="58" t="s">
        <v>202</v>
      </c>
      <c r="E129" s="29" t="s">
        <v>46</v>
      </c>
      <c r="F129" s="46" t="s">
        <v>47</v>
      </c>
      <c r="G129" s="46" t="s">
        <v>203</v>
      </c>
      <c r="H129" s="32">
        <v>4554000</v>
      </c>
      <c r="I129" s="32"/>
      <c r="J129" s="26">
        <f t="shared" ref="J129:J130" si="22">H129+I129</f>
        <v>4554000</v>
      </c>
      <c r="K129" s="32">
        <v>0</v>
      </c>
      <c r="L129" s="32"/>
      <c r="M129" s="26">
        <f t="shared" ref="M129:M130" si="23">K129+L129</f>
        <v>0</v>
      </c>
      <c r="N129" s="32">
        <v>0</v>
      </c>
      <c r="O129" s="147"/>
      <c r="P129" s="148">
        <f t="shared" ref="P129:P130" si="24">N129+O129</f>
        <v>0</v>
      </c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202</v>
      </c>
      <c r="E130" s="29" t="s">
        <v>51</v>
      </c>
      <c r="F130" s="46" t="s">
        <v>52</v>
      </c>
      <c r="G130" s="46" t="s">
        <v>203</v>
      </c>
      <c r="H130" s="32">
        <v>1375308</v>
      </c>
      <c r="I130" s="32"/>
      <c r="J130" s="26">
        <f t="shared" si="22"/>
        <v>1375308</v>
      </c>
      <c r="K130" s="32">
        <v>0</v>
      </c>
      <c r="L130" s="32"/>
      <c r="M130" s="26">
        <f t="shared" si="23"/>
        <v>0</v>
      </c>
      <c r="N130" s="32">
        <v>0</v>
      </c>
      <c r="O130" s="147"/>
      <c r="P130" s="148">
        <f t="shared" si="24"/>
        <v>0</v>
      </c>
    </row>
    <row r="131" spans="1:16" ht="15" thickBot="1" x14ac:dyDescent="0.35">
      <c r="A131" s="728" t="s">
        <v>204</v>
      </c>
      <c r="B131" s="728"/>
      <c r="C131" s="728"/>
      <c r="D131" s="728"/>
      <c r="E131" s="728"/>
      <c r="F131" s="728"/>
      <c r="G131" s="728"/>
      <c r="H131" s="149">
        <f>SUM(H129:H130)</f>
        <v>5929308</v>
      </c>
      <c r="I131" s="149">
        <f t="shared" ref="I131:P131" si="25">SUM(I129:I130)</f>
        <v>0</v>
      </c>
      <c r="J131" s="149">
        <f t="shared" si="25"/>
        <v>5929308</v>
      </c>
      <c r="K131" s="149">
        <f t="shared" si="25"/>
        <v>0</v>
      </c>
      <c r="L131" s="149">
        <f t="shared" si="25"/>
        <v>0</v>
      </c>
      <c r="M131" s="149">
        <f t="shared" si="25"/>
        <v>0</v>
      </c>
      <c r="N131" s="149">
        <f t="shared" si="25"/>
        <v>0</v>
      </c>
      <c r="O131" s="149">
        <f t="shared" si="25"/>
        <v>0</v>
      </c>
      <c r="P131" s="149">
        <f t="shared" si="25"/>
        <v>0</v>
      </c>
    </row>
    <row r="132" spans="1:16" ht="15" thickBot="1" x14ac:dyDescent="0.35">
      <c r="A132" s="729" t="s">
        <v>205</v>
      </c>
      <c r="B132" s="730"/>
      <c r="C132" s="730"/>
      <c r="D132" s="730"/>
      <c r="E132" s="730"/>
      <c r="F132" s="730"/>
      <c r="G132" s="730"/>
      <c r="H132" s="730"/>
      <c r="I132" s="730"/>
      <c r="J132" s="730"/>
      <c r="K132" s="730"/>
      <c r="L132" s="730"/>
      <c r="M132" s="730"/>
      <c r="N132" s="730"/>
      <c r="O132" s="730"/>
      <c r="P132" s="731"/>
    </row>
    <row r="133" spans="1:16" x14ac:dyDescent="0.3">
      <c r="A133" s="150" t="s">
        <v>42</v>
      </c>
      <c r="B133" s="56" t="s">
        <v>43</v>
      </c>
      <c r="C133" s="56" t="s">
        <v>100</v>
      </c>
      <c r="D133" s="56" t="s">
        <v>206</v>
      </c>
      <c r="E133" s="56" t="s">
        <v>46</v>
      </c>
      <c r="F133" s="56" t="s">
        <v>47</v>
      </c>
      <c r="G133" s="46" t="s">
        <v>207</v>
      </c>
      <c r="H133" s="151">
        <v>251508</v>
      </c>
      <c r="I133" s="152"/>
      <c r="J133" s="26">
        <f t="shared" ref="J133:J134" si="26">H133+I133</f>
        <v>251508</v>
      </c>
      <c r="K133" s="26">
        <v>0</v>
      </c>
      <c r="L133" s="153"/>
      <c r="M133" s="26">
        <f t="shared" ref="M133:M134" si="27">K133+L133</f>
        <v>0</v>
      </c>
      <c r="N133" s="32">
        <v>0</v>
      </c>
      <c r="O133" s="147"/>
      <c r="P133" s="148">
        <f t="shared" ref="P133:P134" si="28">N133+O133</f>
        <v>0</v>
      </c>
    </row>
    <row r="134" spans="1:16" x14ac:dyDescent="0.3">
      <c r="A134" s="37" t="s">
        <v>50</v>
      </c>
      <c r="B134" s="61" t="s">
        <v>43</v>
      </c>
      <c r="C134" s="61" t="s">
        <v>100</v>
      </c>
      <c r="D134" s="61" t="s">
        <v>206</v>
      </c>
      <c r="E134" s="61" t="s">
        <v>51</v>
      </c>
      <c r="F134" s="61" t="s">
        <v>52</v>
      </c>
      <c r="G134" s="161" t="s">
        <v>207</v>
      </c>
      <c r="H134" s="154">
        <v>75955.42</v>
      </c>
      <c r="I134" s="162"/>
      <c r="J134" s="51">
        <f t="shared" si="26"/>
        <v>75955.42</v>
      </c>
      <c r="K134" s="51">
        <v>0</v>
      </c>
      <c r="L134" s="156"/>
      <c r="M134" s="51">
        <f t="shared" si="27"/>
        <v>0</v>
      </c>
      <c r="N134" s="38">
        <v>0</v>
      </c>
      <c r="O134" s="163"/>
      <c r="P134" s="164">
        <f t="shared" si="28"/>
        <v>0</v>
      </c>
    </row>
    <row r="135" spans="1:16" x14ac:dyDescent="0.3">
      <c r="A135" s="706" t="s">
        <v>208</v>
      </c>
      <c r="B135" s="706"/>
      <c r="C135" s="706"/>
      <c r="D135" s="706"/>
      <c r="E135" s="706"/>
      <c r="F135" s="706"/>
      <c r="G135" s="706"/>
      <c r="H135" s="98">
        <f>SUM(H133:H134)</f>
        <v>327463.42</v>
      </c>
      <c r="I135" s="98">
        <f>SUM(I133:I134)</f>
        <v>0</v>
      </c>
      <c r="J135" s="98">
        <f>H135+I135</f>
        <v>327463.42</v>
      </c>
      <c r="K135" s="98">
        <f t="shared" ref="K135" si="29">SUM(K133:K134)</f>
        <v>0</v>
      </c>
      <c r="L135" s="98"/>
      <c r="M135" s="98"/>
      <c r="N135" s="98">
        <f>SUM(N133:N134)</f>
        <v>0</v>
      </c>
      <c r="O135" s="98"/>
      <c r="P135" s="98"/>
    </row>
    <row r="136" spans="1:16" ht="30" customHeight="1" x14ac:dyDescent="0.3">
      <c r="A136" s="735" t="s">
        <v>216</v>
      </c>
      <c r="B136" s="736"/>
      <c r="C136" s="736"/>
      <c r="D136" s="736"/>
      <c r="E136" s="736"/>
      <c r="F136" s="736"/>
      <c r="G136" s="736"/>
      <c r="H136" s="736"/>
      <c r="I136" s="736"/>
      <c r="J136" s="736"/>
      <c r="K136" s="736"/>
      <c r="L136" s="736"/>
      <c r="M136" s="736"/>
      <c r="N136" s="736"/>
      <c r="O136" s="736"/>
      <c r="P136" s="737"/>
    </row>
    <row r="137" spans="1:16" x14ac:dyDescent="0.3">
      <c r="A137" s="150" t="s">
        <v>42</v>
      </c>
      <c r="B137" s="56" t="s">
        <v>43</v>
      </c>
      <c r="C137" s="56" t="s">
        <v>100</v>
      </c>
      <c r="D137" s="58" t="s">
        <v>217</v>
      </c>
      <c r="E137" s="58" t="s">
        <v>46</v>
      </c>
      <c r="F137" s="56" t="s">
        <v>47</v>
      </c>
      <c r="G137" s="46" t="s">
        <v>218</v>
      </c>
      <c r="H137" s="155">
        <v>99000</v>
      </c>
      <c r="I137" s="155"/>
      <c r="J137" s="26">
        <f t="shared" ref="J137:J138" si="30">H137+I137</f>
        <v>99000</v>
      </c>
      <c r="K137" s="32">
        <v>0</v>
      </c>
      <c r="L137" s="34"/>
      <c r="M137" s="26">
        <f t="shared" ref="M137:M138" si="31">K137+L137</f>
        <v>0</v>
      </c>
      <c r="N137" s="32">
        <v>0</v>
      </c>
      <c r="O137" s="147"/>
      <c r="P137" s="148">
        <f t="shared" ref="P137:P138" si="32">N137+O137</f>
        <v>0</v>
      </c>
    </row>
    <row r="138" spans="1:16" x14ac:dyDescent="0.3">
      <c r="A138" s="37" t="s">
        <v>50</v>
      </c>
      <c r="B138" s="61" t="s">
        <v>43</v>
      </c>
      <c r="C138" s="61" t="s">
        <v>100</v>
      </c>
      <c r="D138" s="58" t="s">
        <v>217</v>
      </c>
      <c r="E138" s="58" t="s">
        <v>51</v>
      </c>
      <c r="F138" s="61" t="s">
        <v>52</v>
      </c>
      <c r="G138" s="46" t="s">
        <v>218</v>
      </c>
      <c r="H138" s="155">
        <v>29898</v>
      </c>
      <c r="I138" s="155"/>
      <c r="J138" s="51">
        <f t="shared" si="30"/>
        <v>29898</v>
      </c>
      <c r="K138" s="32">
        <v>0</v>
      </c>
      <c r="L138" s="34"/>
      <c r="M138" s="51">
        <f t="shared" si="31"/>
        <v>0</v>
      </c>
      <c r="N138" s="32">
        <v>0</v>
      </c>
      <c r="O138" s="147"/>
      <c r="P138" s="164">
        <f t="shared" si="32"/>
        <v>0</v>
      </c>
    </row>
    <row r="139" spans="1:16" x14ac:dyDescent="0.3">
      <c r="A139" s="706" t="s">
        <v>215</v>
      </c>
      <c r="B139" s="706"/>
      <c r="C139" s="706"/>
      <c r="D139" s="706"/>
      <c r="E139" s="706"/>
      <c r="F139" s="706"/>
      <c r="G139" s="706"/>
      <c r="H139" s="98">
        <f>SUM(H137:H138)</f>
        <v>128898</v>
      </c>
      <c r="I139" s="98">
        <f t="shared" ref="I139:P139" si="33">SUM(I137:I138)</f>
        <v>0</v>
      </c>
      <c r="J139" s="98">
        <f t="shared" si="33"/>
        <v>128898</v>
      </c>
      <c r="K139" s="98">
        <f t="shared" si="33"/>
        <v>0</v>
      </c>
      <c r="L139" s="98">
        <f t="shared" si="33"/>
        <v>0</v>
      </c>
      <c r="M139" s="98">
        <f t="shared" si="33"/>
        <v>0</v>
      </c>
      <c r="N139" s="98">
        <f t="shared" si="33"/>
        <v>0</v>
      </c>
      <c r="O139" s="98">
        <f t="shared" si="33"/>
        <v>0</v>
      </c>
      <c r="P139" s="98">
        <f t="shared" si="33"/>
        <v>0</v>
      </c>
    </row>
    <row r="140" spans="1:16" ht="28.95" customHeight="1" x14ac:dyDescent="0.3">
      <c r="A140" s="723" t="s">
        <v>160</v>
      </c>
      <c r="B140" s="687"/>
      <c r="C140" s="687"/>
      <c r="D140" s="687"/>
      <c r="E140" s="687"/>
      <c r="F140" s="687"/>
      <c r="G140" s="687"/>
      <c r="H140" s="687"/>
      <c r="I140" s="687"/>
      <c r="J140" s="687"/>
      <c r="K140" s="687"/>
      <c r="L140" s="687"/>
      <c r="M140" s="687"/>
      <c r="N140" s="687"/>
      <c r="O140" s="687"/>
      <c r="P140" s="724"/>
    </row>
    <row r="141" spans="1:16" ht="26.4" x14ac:dyDescent="0.3">
      <c r="A141" s="104" t="s">
        <v>161</v>
      </c>
      <c r="B141" s="40">
        <v>10</v>
      </c>
      <c r="C141" s="40" t="s">
        <v>162</v>
      </c>
      <c r="D141" s="45" t="s">
        <v>163</v>
      </c>
      <c r="E141" s="45" t="s">
        <v>174</v>
      </c>
      <c r="F141" s="45" t="s">
        <v>165</v>
      </c>
      <c r="G141" s="45" t="s">
        <v>182</v>
      </c>
      <c r="H141" s="32">
        <v>2216000</v>
      </c>
      <c r="I141" s="32"/>
      <c r="J141" s="32">
        <f>H141+I141</f>
        <v>2216000</v>
      </c>
      <c r="K141" s="32">
        <v>0</v>
      </c>
      <c r="L141" s="32"/>
      <c r="M141" s="32">
        <f>K141+L141</f>
        <v>0</v>
      </c>
      <c r="N141" s="32">
        <v>0</v>
      </c>
      <c r="O141" s="97"/>
      <c r="P141" s="32">
        <f>N141+O141</f>
        <v>0</v>
      </c>
    </row>
    <row r="142" spans="1:16" x14ac:dyDescent="0.3">
      <c r="A142" s="708" t="s">
        <v>167</v>
      </c>
      <c r="B142" s="709"/>
      <c r="C142" s="709"/>
      <c r="D142" s="709"/>
      <c r="E142" s="709"/>
      <c r="F142" s="709"/>
      <c r="G142" s="710"/>
      <c r="H142" s="101">
        <f t="shared" ref="H142:P142" si="34">SUM(H141:H141)</f>
        <v>2216000</v>
      </c>
      <c r="I142" s="101">
        <f t="shared" si="34"/>
        <v>0</v>
      </c>
      <c r="J142" s="101">
        <f t="shared" si="34"/>
        <v>2216000</v>
      </c>
      <c r="K142" s="101">
        <f t="shared" si="34"/>
        <v>0</v>
      </c>
      <c r="L142" s="101">
        <f t="shared" si="34"/>
        <v>0</v>
      </c>
      <c r="M142" s="101">
        <f t="shared" si="34"/>
        <v>0</v>
      </c>
      <c r="N142" s="101">
        <f t="shared" si="34"/>
        <v>0</v>
      </c>
      <c r="O142" s="101">
        <f t="shared" si="34"/>
        <v>0</v>
      </c>
      <c r="P142" s="101">
        <f t="shared" si="34"/>
        <v>0</v>
      </c>
    </row>
    <row r="143" spans="1:16" ht="25.2" customHeight="1" x14ac:dyDescent="0.3">
      <c r="A143" s="711" t="s">
        <v>168</v>
      </c>
      <c r="B143" s="712"/>
      <c r="C143" s="712"/>
      <c r="D143" s="712"/>
      <c r="E143" s="712"/>
      <c r="F143" s="712"/>
      <c r="G143" s="712"/>
      <c r="H143" s="712"/>
      <c r="I143" s="712"/>
      <c r="J143" s="712"/>
      <c r="K143" s="712"/>
      <c r="L143" s="712"/>
      <c r="M143" s="712"/>
      <c r="N143" s="712"/>
      <c r="O143" s="712"/>
      <c r="P143" s="713"/>
    </row>
    <row r="144" spans="1:16" ht="26.4" x14ac:dyDescent="0.3">
      <c r="A144" s="105" t="s">
        <v>161</v>
      </c>
      <c r="B144" s="106" t="s">
        <v>43</v>
      </c>
      <c r="C144" s="106" t="s">
        <v>100</v>
      </c>
      <c r="D144" s="107" t="s">
        <v>169</v>
      </c>
      <c r="E144" s="107" t="s">
        <v>164</v>
      </c>
      <c r="F144" s="107" t="s">
        <v>165</v>
      </c>
      <c r="G144" s="108" t="s">
        <v>170</v>
      </c>
      <c r="H144" s="32">
        <v>876245</v>
      </c>
      <c r="I144" s="32"/>
      <c r="J144" s="32">
        <f>H144+I144</f>
        <v>876245</v>
      </c>
      <c r="K144" s="32">
        <v>0</v>
      </c>
      <c r="L144" s="32"/>
      <c r="M144" s="32">
        <f t="shared" ref="M144:M145" si="35">K144+L144</f>
        <v>0</v>
      </c>
      <c r="N144" s="32">
        <v>0</v>
      </c>
      <c r="O144" s="97"/>
      <c r="P144" s="32">
        <f t="shared" ref="P144:P145" si="36">N144+O144</f>
        <v>0</v>
      </c>
    </row>
    <row r="145" spans="1:16" x14ac:dyDescent="0.3">
      <c r="A145" s="105" t="s">
        <v>175</v>
      </c>
      <c r="B145" s="40" t="s">
        <v>172</v>
      </c>
      <c r="C145" s="40" t="s">
        <v>173</v>
      </c>
      <c r="D145" s="45" t="s">
        <v>169</v>
      </c>
      <c r="E145" s="45" t="s">
        <v>174</v>
      </c>
      <c r="F145" s="45" t="s">
        <v>171</v>
      </c>
      <c r="G145" s="45" t="s">
        <v>170</v>
      </c>
      <c r="H145" s="32">
        <v>93777</v>
      </c>
      <c r="I145" s="32"/>
      <c r="J145" s="32">
        <f>H145+I145</f>
        <v>93777</v>
      </c>
      <c r="K145" s="32">
        <v>0</v>
      </c>
      <c r="L145" s="32"/>
      <c r="M145" s="32">
        <f t="shared" si="35"/>
        <v>0</v>
      </c>
      <c r="N145" s="32">
        <v>0</v>
      </c>
      <c r="O145" s="97"/>
      <c r="P145" s="32">
        <f t="shared" si="36"/>
        <v>0</v>
      </c>
    </row>
    <row r="146" spans="1:16" x14ac:dyDescent="0.3">
      <c r="A146" s="708" t="s">
        <v>176</v>
      </c>
      <c r="B146" s="709"/>
      <c r="C146" s="709"/>
      <c r="D146" s="709"/>
      <c r="E146" s="709"/>
      <c r="F146" s="709"/>
      <c r="G146" s="710"/>
      <c r="H146" s="101">
        <f>SUM(H144:H145)</f>
        <v>970022</v>
      </c>
      <c r="I146" s="101">
        <f t="shared" ref="I146:P146" si="37">SUM(I144:I145)</f>
        <v>0</v>
      </c>
      <c r="J146" s="101">
        <f t="shared" si="37"/>
        <v>970022</v>
      </c>
      <c r="K146" s="101">
        <f t="shared" si="37"/>
        <v>0</v>
      </c>
      <c r="L146" s="101">
        <f t="shared" si="37"/>
        <v>0</v>
      </c>
      <c r="M146" s="101">
        <f t="shared" si="37"/>
        <v>0</v>
      </c>
      <c r="N146" s="101">
        <f t="shared" si="37"/>
        <v>0</v>
      </c>
      <c r="O146" s="101">
        <f t="shared" si="37"/>
        <v>0</v>
      </c>
      <c r="P146" s="101">
        <f t="shared" si="37"/>
        <v>0</v>
      </c>
    </row>
    <row r="147" spans="1:16" x14ac:dyDescent="0.3">
      <c r="A147" s="717" t="s">
        <v>187</v>
      </c>
      <c r="B147" s="718"/>
      <c r="C147" s="718"/>
      <c r="D147" s="718"/>
      <c r="E147" s="718"/>
      <c r="F147" s="718"/>
      <c r="G147" s="718"/>
      <c r="H147" s="718"/>
      <c r="I147" s="718"/>
      <c r="J147" s="718"/>
      <c r="K147" s="718"/>
      <c r="L147" s="718"/>
      <c r="M147" s="718"/>
      <c r="N147" s="718"/>
      <c r="O147" s="718"/>
      <c r="P147" s="719"/>
    </row>
    <row r="148" spans="1:16" ht="26.4" x14ac:dyDescent="0.3">
      <c r="A148" s="129" t="s">
        <v>81</v>
      </c>
      <c r="B148" s="130" t="s">
        <v>43</v>
      </c>
      <c r="C148" s="131" t="s">
        <v>100</v>
      </c>
      <c r="D148" s="131" t="s">
        <v>188</v>
      </c>
      <c r="E148" s="131">
        <v>244</v>
      </c>
      <c r="F148" s="131" t="s">
        <v>82</v>
      </c>
      <c r="G148" s="132" t="s">
        <v>189</v>
      </c>
      <c r="H148" s="32">
        <v>3150000</v>
      </c>
      <c r="I148" s="32"/>
      <c r="J148" s="32">
        <f>H148+I148</f>
        <v>3150000</v>
      </c>
      <c r="K148" s="32">
        <v>0</v>
      </c>
      <c r="L148" s="32"/>
      <c r="M148" s="32">
        <f t="shared" ref="M148" si="38">K148+L148</f>
        <v>0</v>
      </c>
      <c r="N148" s="32">
        <v>0</v>
      </c>
      <c r="O148" s="97"/>
      <c r="P148" s="32">
        <f t="shared" ref="P148" si="39">N148+O148</f>
        <v>0</v>
      </c>
    </row>
    <row r="149" spans="1:16" x14ac:dyDescent="0.3">
      <c r="A149" s="708" t="s">
        <v>190</v>
      </c>
      <c r="B149" s="709"/>
      <c r="C149" s="709"/>
      <c r="D149" s="709"/>
      <c r="E149" s="709"/>
      <c r="F149" s="709"/>
      <c r="G149" s="710"/>
      <c r="H149" s="101">
        <f>SUM(H148)</f>
        <v>3150000</v>
      </c>
      <c r="I149" s="101">
        <f t="shared" ref="I149:P149" si="40">SUM(I148)</f>
        <v>0</v>
      </c>
      <c r="J149" s="101">
        <f t="shared" si="40"/>
        <v>3150000</v>
      </c>
      <c r="K149" s="101">
        <f t="shared" si="40"/>
        <v>0</v>
      </c>
      <c r="L149" s="101">
        <f t="shared" si="40"/>
        <v>0</v>
      </c>
      <c r="M149" s="101">
        <f t="shared" si="40"/>
        <v>0</v>
      </c>
      <c r="N149" s="101">
        <f t="shared" si="40"/>
        <v>0</v>
      </c>
      <c r="O149" s="101">
        <f t="shared" si="40"/>
        <v>0</v>
      </c>
      <c r="P149" s="101">
        <f t="shared" si="40"/>
        <v>0</v>
      </c>
    </row>
    <row r="150" spans="1:16" x14ac:dyDescent="0.3">
      <c r="A150" s="720" t="s">
        <v>191</v>
      </c>
      <c r="B150" s="721"/>
      <c r="C150" s="721"/>
      <c r="D150" s="721"/>
      <c r="E150" s="721"/>
      <c r="F150" s="721"/>
      <c r="G150" s="721"/>
      <c r="H150" s="721"/>
      <c r="I150" s="721"/>
      <c r="J150" s="721"/>
      <c r="K150" s="721"/>
      <c r="L150" s="721"/>
      <c r="M150" s="721"/>
      <c r="N150" s="721"/>
      <c r="O150" s="721"/>
      <c r="P150" s="722"/>
    </row>
    <row r="151" spans="1:16" ht="26.4" x14ac:dyDescent="0.3">
      <c r="A151" s="133" t="s">
        <v>192</v>
      </c>
      <c r="B151" s="133" t="s">
        <v>172</v>
      </c>
      <c r="C151" s="133" t="s">
        <v>173</v>
      </c>
      <c r="D151" s="134" t="s">
        <v>193</v>
      </c>
      <c r="E151" s="134" t="s">
        <v>164</v>
      </c>
      <c r="F151" s="134" t="s">
        <v>165</v>
      </c>
      <c r="G151" s="132" t="s">
        <v>195</v>
      </c>
      <c r="H151" s="32">
        <v>1260000</v>
      </c>
      <c r="I151" s="32"/>
      <c r="J151" s="32">
        <f t="shared" ref="J151:J152" si="41">H151+I151</f>
        <v>1260000</v>
      </c>
      <c r="K151" s="32">
        <v>0</v>
      </c>
      <c r="L151" s="32"/>
      <c r="M151" s="32">
        <f t="shared" ref="M151:M152" si="42">K151+L151</f>
        <v>0</v>
      </c>
      <c r="N151" s="32">
        <v>0</v>
      </c>
      <c r="O151" s="97"/>
      <c r="P151" s="32">
        <f t="shared" ref="P151:P152" si="43">N151+O151</f>
        <v>0</v>
      </c>
    </row>
    <row r="152" spans="1:16" ht="26.4" x14ac:dyDescent="0.3">
      <c r="A152" s="133" t="s">
        <v>192</v>
      </c>
      <c r="B152" s="133" t="s">
        <v>172</v>
      </c>
      <c r="C152" s="133" t="s">
        <v>173</v>
      </c>
      <c r="D152" s="134" t="s">
        <v>194</v>
      </c>
      <c r="E152" s="134" t="s">
        <v>164</v>
      </c>
      <c r="F152" s="134" t="s">
        <v>165</v>
      </c>
      <c r="G152" s="132" t="s">
        <v>48</v>
      </c>
      <c r="H152" s="32">
        <v>540000</v>
      </c>
      <c r="I152" s="32"/>
      <c r="J152" s="32">
        <f t="shared" si="41"/>
        <v>540000</v>
      </c>
      <c r="K152" s="32">
        <v>0</v>
      </c>
      <c r="L152" s="32"/>
      <c r="M152" s="32">
        <f t="shared" si="42"/>
        <v>0</v>
      </c>
      <c r="N152" s="32">
        <v>0</v>
      </c>
      <c r="O152" s="97"/>
      <c r="P152" s="32">
        <f t="shared" si="43"/>
        <v>0</v>
      </c>
    </row>
    <row r="153" spans="1:16" x14ac:dyDescent="0.3">
      <c r="A153" s="708" t="s">
        <v>196</v>
      </c>
      <c r="B153" s="709"/>
      <c r="C153" s="709"/>
      <c r="D153" s="709"/>
      <c r="E153" s="709"/>
      <c r="F153" s="709"/>
      <c r="G153" s="710"/>
      <c r="H153" s="101">
        <f>SUM(H151:H152)</f>
        <v>1800000</v>
      </c>
      <c r="I153" s="101">
        <f t="shared" ref="I153:P153" si="44">SUM(I151:I152)</f>
        <v>0</v>
      </c>
      <c r="J153" s="101">
        <f t="shared" si="44"/>
        <v>1800000</v>
      </c>
      <c r="K153" s="101">
        <f t="shared" si="44"/>
        <v>0</v>
      </c>
      <c r="L153" s="101">
        <f t="shared" si="44"/>
        <v>0</v>
      </c>
      <c r="M153" s="101">
        <f t="shared" si="44"/>
        <v>0</v>
      </c>
      <c r="N153" s="101">
        <f t="shared" si="44"/>
        <v>0</v>
      </c>
      <c r="O153" s="101">
        <f t="shared" si="44"/>
        <v>0</v>
      </c>
      <c r="P153" s="101">
        <f t="shared" si="44"/>
        <v>0</v>
      </c>
    </row>
    <row r="154" spans="1:16" x14ac:dyDescent="0.3">
      <c r="A154" s="717" t="s">
        <v>223</v>
      </c>
      <c r="B154" s="718"/>
      <c r="C154" s="718"/>
      <c r="D154" s="718"/>
      <c r="E154" s="718"/>
      <c r="F154" s="718"/>
      <c r="G154" s="718"/>
      <c r="H154" s="718"/>
      <c r="I154" s="718"/>
      <c r="J154" s="718"/>
      <c r="K154" s="718"/>
      <c r="L154" s="718"/>
      <c r="M154" s="718"/>
      <c r="N154" s="718"/>
      <c r="O154" s="718"/>
      <c r="P154" s="719"/>
    </row>
    <row r="155" spans="1:16" x14ac:dyDescent="0.3">
      <c r="A155" s="40" t="s">
        <v>73</v>
      </c>
      <c r="B155" s="133" t="s">
        <v>43</v>
      </c>
      <c r="C155" s="133" t="s">
        <v>100</v>
      </c>
      <c r="D155" s="134" t="s">
        <v>224</v>
      </c>
      <c r="E155" s="134" t="s">
        <v>54</v>
      </c>
      <c r="F155" s="134" t="s">
        <v>74</v>
      </c>
      <c r="G155" s="132" t="s">
        <v>225</v>
      </c>
      <c r="H155" s="32">
        <v>83700</v>
      </c>
      <c r="I155" s="32"/>
      <c r="J155" s="32">
        <f t="shared" ref="J155:J158" si="45">H155+I155</f>
        <v>83700</v>
      </c>
      <c r="K155" s="32">
        <v>0</v>
      </c>
      <c r="L155" s="32"/>
      <c r="M155" s="32">
        <f t="shared" ref="M155:M163" si="46">K155+L155</f>
        <v>0</v>
      </c>
      <c r="N155" s="32">
        <v>0</v>
      </c>
      <c r="O155" s="97"/>
      <c r="P155" s="32">
        <f t="shared" ref="P155:P163" si="47">N155+O155</f>
        <v>0</v>
      </c>
    </row>
    <row r="156" spans="1:16" x14ac:dyDescent="0.3">
      <c r="A156" s="40" t="s">
        <v>73</v>
      </c>
      <c r="B156" s="133" t="s">
        <v>43</v>
      </c>
      <c r="C156" s="133" t="s">
        <v>100</v>
      </c>
      <c r="D156" s="134" t="s">
        <v>226</v>
      </c>
      <c r="E156" s="134" t="s">
        <v>54</v>
      </c>
      <c r="F156" s="134" t="s">
        <v>74</v>
      </c>
      <c r="G156" s="132" t="s">
        <v>48</v>
      </c>
      <c r="H156" s="32">
        <v>9300</v>
      </c>
      <c r="I156" s="32"/>
      <c r="J156" s="32">
        <f t="shared" si="45"/>
        <v>9300</v>
      </c>
      <c r="K156" s="32">
        <v>0</v>
      </c>
      <c r="L156" s="32"/>
      <c r="M156" s="32">
        <f t="shared" si="46"/>
        <v>0</v>
      </c>
      <c r="N156" s="32">
        <v>0</v>
      </c>
      <c r="O156" s="97"/>
      <c r="P156" s="32">
        <f t="shared" si="47"/>
        <v>0</v>
      </c>
    </row>
    <row r="157" spans="1:16" x14ac:dyDescent="0.3">
      <c r="A157" s="82" t="s">
        <v>220</v>
      </c>
      <c r="B157" s="133" t="s">
        <v>43</v>
      </c>
      <c r="C157" s="133" t="s">
        <v>100</v>
      </c>
      <c r="D157" s="134" t="s">
        <v>224</v>
      </c>
      <c r="E157" s="134" t="s">
        <v>54</v>
      </c>
      <c r="F157" s="134" t="s">
        <v>219</v>
      </c>
      <c r="G157" s="132" t="s">
        <v>225</v>
      </c>
      <c r="H157" s="32">
        <v>1620000</v>
      </c>
      <c r="I157" s="32"/>
      <c r="J157" s="32">
        <f t="shared" si="45"/>
        <v>1620000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82" t="s">
        <v>220</v>
      </c>
      <c r="B158" s="133" t="s">
        <v>43</v>
      </c>
      <c r="C158" s="133" t="s">
        <v>100</v>
      </c>
      <c r="D158" s="134" t="s">
        <v>226</v>
      </c>
      <c r="E158" s="134" t="s">
        <v>54</v>
      </c>
      <c r="F158" s="134" t="s">
        <v>219</v>
      </c>
      <c r="G158" s="132" t="s">
        <v>48</v>
      </c>
      <c r="H158" s="32">
        <v>180000</v>
      </c>
      <c r="I158" s="32"/>
      <c r="J158" s="32">
        <f t="shared" si="45"/>
        <v>180000</v>
      </c>
      <c r="K158" s="32">
        <v>0</v>
      </c>
      <c r="L158" s="32"/>
      <c r="M158" s="32">
        <f t="shared" si="46"/>
        <v>0</v>
      </c>
      <c r="N158" s="32">
        <v>0</v>
      </c>
      <c r="O158" s="97"/>
      <c r="P158" s="32">
        <f t="shared" si="47"/>
        <v>0</v>
      </c>
    </row>
    <row r="159" spans="1:16" x14ac:dyDescent="0.3">
      <c r="A159" s="708" t="s">
        <v>230</v>
      </c>
      <c r="B159" s="709"/>
      <c r="C159" s="709"/>
      <c r="D159" s="709"/>
      <c r="E159" s="709"/>
      <c r="F159" s="709"/>
      <c r="G159" s="710"/>
      <c r="H159" s="101">
        <f>SUM(H155:H158)</f>
        <v>1893000</v>
      </c>
      <c r="I159" s="101">
        <f t="shared" ref="I159:P159" si="48">SUM(I155:I158)</f>
        <v>0</v>
      </c>
      <c r="J159" s="101">
        <f t="shared" si="48"/>
        <v>1893000</v>
      </c>
      <c r="K159" s="101">
        <f t="shared" si="48"/>
        <v>0</v>
      </c>
      <c r="L159" s="101">
        <f t="shared" si="48"/>
        <v>0</v>
      </c>
      <c r="M159" s="101">
        <f t="shared" si="48"/>
        <v>0</v>
      </c>
      <c r="N159" s="101">
        <f t="shared" si="48"/>
        <v>0</v>
      </c>
      <c r="O159" s="101">
        <f t="shared" si="48"/>
        <v>0</v>
      </c>
      <c r="P159" s="101">
        <f t="shared" si="48"/>
        <v>0</v>
      </c>
    </row>
    <row r="160" spans="1:16" x14ac:dyDescent="0.3">
      <c r="A160" s="717" t="s">
        <v>245</v>
      </c>
      <c r="B160" s="718"/>
      <c r="C160" s="718"/>
      <c r="D160" s="718"/>
      <c r="E160" s="718"/>
      <c r="F160" s="718"/>
      <c r="G160" s="718"/>
      <c r="H160" s="718"/>
      <c r="I160" s="718"/>
      <c r="J160" s="718"/>
      <c r="K160" s="718"/>
      <c r="L160" s="718"/>
      <c r="M160" s="718"/>
      <c r="N160" s="718"/>
      <c r="O160" s="718"/>
      <c r="P160" s="719"/>
    </row>
    <row r="161" spans="1:16" x14ac:dyDescent="0.3">
      <c r="A161" s="129" t="s">
        <v>81</v>
      </c>
      <c r="B161" s="133" t="s">
        <v>43</v>
      </c>
      <c r="C161" s="133" t="s">
        <v>243</v>
      </c>
      <c r="D161" s="134" t="s">
        <v>242</v>
      </c>
      <c r="E161" s="134" t="s">
        <v>54</v>
      </c>
      <c r="F161" s="134" t="s">
        <v>82</v>
      </c>
      <c r="G161" s="132" t="s">
        <v>244</v>
      </c>
      <c r="H161" s="32">
        <v>0</v>
      </c>
      <c r="I161" s="32">
        <v>54172.44</v>
      </c>
      <c r="J161" s="32">
        <f>SUM(H161:I161)</f>
        <v>54172.44</v>
      </c>
      <c r="K161" s="32">
        <v>0</v>
      </c>
      <c r="L161" s="32"/>
      <c r="M161" s="32">
        <f t="shared" si="46"/>
        <v>0</v>
      </c>
      <c r="N161" s="32">
        <v>0</v>
      </c>
      <c r="O161" s="97"/>
      <c r="P161" s="32">
        <f t="shared" si="47"/>
        <v>0</v>
      </c>
    </row>
    <row r="162" spans="1:16" x14ac:dyDescent="0.3">
      <c r="A162" s="40" t="s">
        <v>241</v>
      </c>
      <c r="B162" s="133" t="s">
        <v>43</v>
      </c>
      <c r="C162" s="133" t="s">
        <v>243</v>
      </c>
      <c r="D162" s="134" t="s">
        <v>242</v>
      </c>
      <c r="E162" s="134" t="s">
        <v>54</v>
      </c>
      <c r="F162" s="134" t="s">
        <v>240</v>
      </c>
      <c r="G162" s="132" t="s">
        <v>244</v>
      </c>
      <c r="H162" s="32">
        <v>0</v>
      </c>
      <c r="I162" s="32">
        <v>3000</v>
      </c>
      <c r="J162" s="32">
        <f t="shared" ref="J162:J163" si="49">SUM(H162:I162)</f>
        <v>3000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40" t="s">
        <v>91</v>
      </c>
      <c r="B163" s="133" t="s">
        <v>43</v>
      </c>
      <c r="C163" s="133" t="s">
        <v>243</v>
      </c>
      <c r="D163" s="134" t="s">
        <v>242</v>
      </c>
      <c r="E163" s="134" t="s">
        <v>54</v>
      </c>
      <c r="F163" s="134" t="s">
        <v>92</v>
      </c>
      <c r="G163" s="132" t="s">
        <v>244</v>
      </c>
      <c r="H163" s="32">
        <v>0</v>
      </c>
      <c r="I163" s="32">
        <v>4000</v>
      </c>
      <c r="J163" s="32">
        <f t="shared" si="49"/>
        <v>4000</v>
      </c>
      <c r="K163" s="32">
        <v>0</v>
      </c>
      <c r="L163" s="32"/>
      <c r="M163" s="32">
        <f t="shared" si="46"/>
        <v>0</v>
      </c>
      <c r="N163" s="32">
        <v>0</v>
      </c>
      <c r="O163" s="97"/>
      <c r="P163" s="32">
        <f t="shared" si="47"/>
        <v>0</v>
      </c>
    </row>
    <row r="164" spans="1:16" x14ac:dyDescent="0.3">
      <c r="A164" s="708" t="s">
        <v>246</v>
      </c>
      <c r="B164" s="709"/>
      <c r="C164" s="709"/>
      <c r="D164" s="709"/>
      <c r="E164" s="709"/>
      <c r="F164" s="709"/>
      <c r="G164" s="710"/>
      <c r="H164" s="101">
        <f>SUM(H161:H163)</f>
        <v>0</v>
      </c>
      <c r="I164" s="101">
        <f t="shared" ref="I164:P164" si="50">SUM(I161:I163)</f>
        <v>61172.44</v>
      </c>
      <c r="J164" s="101">
        <f t="shared" si="50"/>
        <v>61172.44</v>
      </c>
      <c r="K164" s="101">
        <f t="shared" si="50"/>
        <v>0</v>
      </c>
      <c r="L164" s="101">
        <f t="shared" si="50"/>
        <v>0</v>
      </c>
      <c r="M164" s="101">
        <f t="shared" si="50"/>
        <v>0</v>
      </c>
      <c r="N164" s="101">
        <f t="shared" si="50"/>
        <v>0</v>
      </c>
      <c r="O164" s="101">
        <f t="shared" si="50"/>
        <v>0</v>
      </c>
      <c r="P164" s="101">
        <f t="shared" si="50"/>
        <v>0</v>
      </c>
    </row>
    <row r="165" spans="1:16" x14ac:dyDescent="0.3">
      <c r="A165" s="701" t="s">
        <v>131</v>
      </c>
      <c r="B165" s="701"/>
      <c r="C165" s="701"/>
      <c r="D165" s="701"/>
      <c r="E165" s="701"/>
      <c r="F165" s="701"/>
      <c r="G165" s="701"/>
      <c r="H165" s="103">
        <f>H61+H92+H95+H107+H111+H142+H146+H127+H149+H153+H135+H131+H139+H159+H164</f>
        <v>124733588.01000001</v>
      </c>
      <c r="I165" s="103">
        <f t="shared" ref="I165:P165" si="51">I61+I92+I95+I107+I111+I142+I146+I127+I149+I153+I135+I131+I139+I159+I164</f>
        <v>61172.44</v>
      </c>
      <c r="J165" s="103">
        <f t="shared" si="51"/>
        <v>124794760.45</v>
      </c>
      <c r="K165" s="103">
        <f t="shared" si="51"/>
        <v>33521479.18</v>
      </c>
      <c r="L165" s="103">
        <f t="shared" si="51"/>
        <v>0</v>
      </c>
      <c r="M165" s="103">
        <f t="shared" si="51"/>
        <v>33521479.18</v>
      </c>
      <c r="N165" s="103">
        <f t="shared" si="51"/>
        <v>34259965.640000001</v>
      </c>
      <c r="O165" s="103">
        <f t="shared" si="51"/>
        <v>0</v>
      </c>
      <c r="P165" s="103">
        <f t="shared" si="51"/>
        <v>34259965.640000001</v>
      </c>
    </row>
    <row r="166" spans="1:1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6" x14ac:dyDescent="0.3">
      <c r="A167" s="72" t="s">
        <v>132</v>
      </c>
      <c r="B167" s="73"/>
      <c r="C167" s="72"/>
      <c r="D167" s="72"/>
      <c r="E167" s="698" t="s">
        <v>133</v>
      </c>
      <c r="F167" s="698"/>
      <c r="G167" s="698"/>
      <c r="H167" s="1"/>
      <c r="I167" s="1"/>
      <c r="J167" s="1"/>
      <c r="K167" s="1"/>
      <c r="L167" s="1"/>
      <c r="M167" s="1"/>
      <c r="N167" s="1"/>
    </row>
    <row r="168" spans="1:16" x14ac:dyDescent="0.3">
      <c r="A168" s="2" t="s">
        <v>134</v>
      </c>
      <c r="B168" s="696" t="s">
        <v>135</v>
      </c>
      <c r="C168" s="699"/>
      <c r="D168" s="699"/>
      <c r="E168" s="699" t="s">
        <v>136</v>
      </c>
      <c r="F168" s="699"/>
      <c r="G168" s="699"/>
      <c r="H168" s="1"/>
      <c r="I168" s="1"/>
      <c r="J168" s="1"/>
      <c r="K168" s="1"/>
      <c r="L168" s="1"/>
      <c r="M168" s="1"/>
      <c r="N168" s="1"/>
    </row>
    <row r="169" spans="1:16" x14ac:dyDescent="0.3">
      <c r="A169" s="2"/>
      <c r="B169" s="187"/>
      <c r="C169" s="187"/>
      <c r="D169" s="187"/>
      <c r="E169" s="187"/>
      <c r="F169" s="187"/>
      <c r="G169" s="187"/>
      <c r="H169" s="1"/>
      <c r="I169" s="1"/>
      <c r="J169" s="1"/>
      <c r="K169" s="1"/>
      <c r="L169" s="1"/>
      <c r="M169" s="1"/>
      <c r="N169" s="1"/>
    </row>
    <row r="170" spans="1:16" x14ac:dyDescent="0.3">
      <c r="A170" s="72" t="s">
        <v>152</v>
      </c>
      <c r="B170" s="73"/>
      <c r="C170" s="75"/>
      <c r="D170" s="75"/>
      <c r="E170" s="5"/>
      <c r="F170" s="695" t="s">
        <v>138</v>
      </c>
      <c r="G170" s="695"/>
      <c r="H170" s="1"/>
      <c r="I170" s="1"/>
      <c r="J170" s="1"/>
      <c r="K170" s="1"/>
      <c r="L170" s="1"/>
      <c r="M170" s="1"/>
      <c r="N170" s="1"/>
    </row>
    <row r="171" spans="1:16" x14ac:dyDescent="0.3">
      <c r="A171" s="2" t="s">
        <v>134</v>
      </c>
      <c r="B171" s="696" t="s">
        <v>135</v>
      </c>
      <c r="C171" s="697"/>
      <c r="D171" s="697"/>
      <c r="E171" s="76"/>
      <c r="F171" s="697" t="s">
        <v>136</v>
      </c>
      <c r="G171" s="697"/>
      <c r="H171" s="1"/>
      <c r="I171" s="1"/>
      <c r="J171" s="1"/>
      <c r="K171" s="1"/>
      <c r="L171" s="1"/>
      <c r="M171" s="1"/>
      <c r="N171" s="1"/>
    </row>
    <row r="172" spans="1:16" x14ac:dyDescent="0.3">
      <c r="A172" s="2"/>
      <c r="B172" s="2"/>
      <c r="C172" s="2"/>
      <c r="D172" s="2"/>
      <c r="E172" s="2"/>
      <c r="F172" s="2"/>
      <c r="G172" s="2"/>
      <c r="H172" s="1"/>
      <c r="I172" s="1"/>
      <c r="J172" s="1"/>
      <c r="K172" s="1"/>
      <c r="L172" s="1"/>
      <c r="M172" s="1"/>
      <c r="N172" s="1"/>
    </row>
    <row r="173" spans="1:16" x14ac:dyDescent="0.3">
      <c r="A173" s="72" t="s">
        <v>153</v>
      </c>
      <c r="B173" s="73"/>
      <c r="C173" s="75"/>
      <c r="D173" s="75"/>
      <c r="E173" s="5"/>
      <c r="F173" s="695" t="s">
        <v>140</v>
      </c>
      <c r="G173" s="695"/>
      <c r="H173" s="1"/>
      <c r="I173" s="1"/>
      <c r="J173" s="1"/>
      <c r="K173" s="1"/>
      <c r="L173" s="1"/>
      <c r="M173" s="1"/>
      <c r="N173" s="1"/>
    </row>
    <row r="174" spans="1:16" x14ac:dyDescent="0.3">
      <c r="A174" s="2" t="s">
        <v>141</v>
      </c>
      <c r="B174" s="696" t="s">
        <v>135</v>
      </c>
      <c r="C174" s="697"/>
      <c r="D174" s="697"/>
      <c r="E174" s="76"/>
      <c r="F174" s="697" t="s">
        <v>136</v>
      </c>
      <c r="G174" s="697"/>
      <c r="H174" s="1"/>
      <c r="I174" s="1"/>
      <c r="J174" s="1"/>
      <c r="K174" s="1"/>
      <c r="L174" s="1"/>
      <c r="M174" s="1"/>
      <c r="N174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2:P113"/>
    <mergeCell ref="A61:G61"/>
    <mergeCell ref="A62:P62"/>
    <mergeCell ref="A92:G92"/>
    <mergeCell ref="A93:P93"/>
    <mergeCell ref="A95:G95"/>
    <mergeCell ref="A96:N97"/>
    <mergeCell ref="A101:G101"/>
    <mergeCell ref="A106:G106"/>
    <mergeCell ref="A107:G107"/>
    <mergeCell ref="A108:N108"/>
    <mergeCell ref="A111:G111"/>
    <mergeCell ref="A143:P143"/>
    <mergeCell ref="A118:G118"/>
    <mergeCell ref="A126:G126"/>
    <mergeCell ref="A127:G127"/>
    <mergeCell ref="A128:P128"/>
    <mergeCell ref="A131:G131"/>
    <mergeCell ref="A132:P132"/>
    <mergeCell ref="A135:G135"/>
    <mergeCell ref="A136:P136"/>
    <mergeCell ref="A139:G139"/>
    <mergeCell ref="A140:P140"/>
    <mergeCell ref="A142:G142"/>
    <mergeCell ref="F170:G170"/>
    <mergeCell ref="A164:G164"/>
    <mergeCell ref="A160:P160"/>
    <mergeCell ref="A146:G146"/>
    <mergeCell ref="A147:P147"/>
    <mergeCell ref="A149:G149"/>
    <mergeCell ref="A150:P150"/>
    <mergeCell ref="A153:G153"/>
    <mergeCell ref="A154:P154"/>
    <mergeCell ref="A159:G159"/>
    <mergeCell ref="A165:G165"/>
    <mergeCell ref="E167:G167"/>
    <mergeCell ref="B168:D168"/>
    <mergeCell ref="E168:G168"/>
    <mergeCell ref="B171:D171"/>
    <mergeCell ref="F171:G171"/>
    <mergeCell ref="F173:G173"/>
    <mergeCell ref="B174:D174"/>
    <mergeCell ref="F174:G174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topLeftCell="A146" zoomScale="80" zoomScaleNormal="80" workbookViewId="0">
      <selection activeCell="I87" sqref="I8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249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250</v>
      </c>
      <c r="C24" s="703"/>
      <c r="D24" s="703"/>
      <c r="E24" s="703"/>
      <c r="F24" s="703"/>
      <c r="G24" s="703"/>
      <c r="H24" s="703"/>
      <c r="I24" s="703"/>
      <c r="J24" s="95" t="str">
        <f>H19</f>
        <v>03 марта 2025 года</v>
      </c>
      <c r="K24" s="1"/>
      <c r="L24" s="1"/>
      <c r="M24" s="1"/>
      <c r="P24" s="18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94"/>
      <c r="M25" s="194"/>
      <c r="O25" s="19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94"/>
      <c r="M26" s="194"/>
      <c r="O26" s="194" t="s">
        <v>16</v>
      </c>
      <c r="P26" s="17" t="str">
        <f>H19</f>
        <v>03 марта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90"/>
      <c r="I27" s="190"/>
      <c r="J27" s="190"/>
      <c r="L27" s="194"/>
      <c r="M27" s="194"/>
      <c r="O27" s="19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90"/>
      <c r="I28" s="190"/>
      <c r="J28" s="190"/>
      <c r="L28" s="194"/>
      <c r="M28" s="194"/>
      <c r="O28" s="19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94"/>
      <c r="M29" s="194"/>
      <c r="O29" s="19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94"/>
      <c r="M30" s="194"/>
      <c r="O30" s="19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94"/>
      <c r="M31" s="194"/>
      <c r="O31" s="19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94"/>
      <c r="M32" s="194"/>
      <c r="O32" s="19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45715</v>
      </c>
      <c r="I34" s="192" t="s">
        <v>150</v>
      </c>
      <c r="J34" s="192" t="s">
        <v>151</v>
      </c>
      <c r="K34" s="96">
        <f>H34</f>
        <v>45715</v>
      </c>
      <c r="L34" s="192" t="s">
        <v>150</v>
      </c>
      <c r="M34" s="192" t="s">
        <v>151</v>
      </c>
      <c r="N34" s="96">
        <f>H34</f>
        <v>45715</v>
      </c>
      <c r="O34" s="192" t="s">
        <v>150</v>
      </c>
      <c r="P34" s="192" t="s">
        <v>151</v>
      </c>
    </row>
    <row r="35" spans="1:16" x14ac:dyDescent="0.3">
      <c r="A35" s="191">
        <v>1</v>
      </c>
      <c r="B35" s="191">
        <f t="shared" ref="B35:G35" si="0">SUM(A35+1)</f>
        <v>2</v>
      </c>
      <c r="C35" s="191">
        <f t="shared" si="0"/>
        <v>3</v>
      </c>
      <c r="D35" s="191">
        <f t="shared" si="0"/>
        <v>4</v>
      </c>
      <c r="E35" s="191">
        <f t="shared" si="0"/>
        <v>5</v>
      </c>
      <c r="F35" s="191">
        <f t="shared" si="0"/>
        <v>6</v>
      </c>
      <c r="G35" s="191">
        <f t="shared" si="0"/>
        <v>7</v>
      </c>
      <c r="H35" s="191">
        <v>8</v>
      </c>
      <c r="I35" s="191">
        <v>9</v>
      </c>
      <c r="J35" s="191">
        <v>10</v>
      </c>
      <c r="K35" s="191">
        <v>11</v>
      </c>
      <c r="L35" s="191">
        <v>12</v>
      </c>
      <c r="M35" s="191">
        <v>13</v>
      </c>
      <c r="N35" s="191">
        <v>14</v>
      </c>
      <c r="O35" s="191">
        <v>15</v>
      </c>
      <c r="P35" s="191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1" si="1">H38+I38</f>
        <v>30000</v>
      </c>
      <c r="K38" s="32">
        <v>20000</v>
      </c>
      <c r="L38" s="32"/>
      <c r="M38" s="32">
        <f t="shared" ref="M38:M61" si="2">K38+L38</f>
        <v>20000</v>
      </c>
      <c r="N38" s="32">
        <v>20000</v>
      </c>
      <c r="O38" s="32"/>
      <c r="P38" s="32">
        <f t="shared" ref="P38:P61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>
        <v>-41306</v>
      </c>
      <c r="J49" s="32">
        <f t="shared" si="1"/>
        <v>48694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/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90</v>
      </c>
      <c r="G57" s="29" t="s">
        <v>48</v>
      </c>
      <c r="H57" s="32">
        <v>0</v>
      </c>
      <c r="I57" s="32">
        <v>41306</v>
      </c>
      <c r="J57" s="32">
        <f t="shared" si="1"/>
        <v>41306</v>
      </c>
      <c r="K57" s="32"/>
      <c r="L57" s="32"/>
      <c r="M57" s="32"/>
      <c r="N57" s="32"/>
      <c r="O57" s="32"/>
      <c r="P57" s="32"/>
    </row>
    <row r="58" spans="1:16" x14ac:dyDescent="0.3">
      <c r="A58" s="40" t="s">
        <v>91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92</v>
      </c>
      <c r="G58" s="29" t="s">
        <v>48</v>
      </c>
      <c r="H58" s="32">
        <v>80000</v>
      </c>
      <c r="I58" s="32"/>
      <c r="J58" s="32">
        <f t="shared" si="1"/>
        <v>80000</v>
      </c>
      <c r="K58" s="32">
        <v>80000</v>
      </c>
      <c r="L58" s="32"/>
      <c r="M58" s="32">
        <f t="shared" si="2"/>
        <v>80000</v>
      </c>
      <c r="N58" s="32">
        <v>80000</v>
      </c>
      <c r="O58" s="32"/>
      <c r="P58" s="32">
        <f t="shared" si="3"/>
        <v>80000</v>
      </c>
    </row>
    <row r="59" spans="1:16" x14ac:dyDescent="0.3">
      <c r="A59" s="40" t="s">
        <v>93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95</v>
      </c>
      <c r="G59" s="29" t="s">
        <v>48</v>
      </c>
      <c r="H59" s="32">
        <v>1256402</v>
      </c>
      <c r="I59" s="32"/>
      <c r="J59" s="32">
        <f t="shared" si="1"/>
        <v>1256402</v>
      </c>
      <c r="K59" s="32">
        <v>1256402</v>
      </c>
      <c r="L59" s="32"/>
      <c r="M59" s="32">
        <f t="shared" si="2"/>
        <v>1256402</v>
      </c>
      <c r="N59" s="32">
        <v>1256402</v>
      </c>
      <c r="O59" s="32"/>
      <c r="P59" s="32">
        <f t="shared" si="3"/>
        <v>1256402</v>
      </c>
    </row>
    <row r="60" spans="1:16" x14ac:dyDescent="0.3">
      <c r="A60" s="40" t="s">
        <v>96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97</v>
      </c>
      <c r="G60" s="29" t="s">
        <v>48</v>
      </c>
      <c r="H60" s="32">
        <v>16817</v>
      </c>
      <c r="I60" s="32"/>
      <c r="J60" s="32">
        <f t="shared" si="1"/>
        <v>16817</v>
      </c>
      <c r="K60" s="32">
        <v>16817</v>
      </c>
      <c r="L60" s="32"/>
      <c r="M60" s="32">
        <f t="shared" si="2"/>
        <v>16817</v>
      </c>
      <c r="N60" s="32">
        <v>16817</v>
      </c>
      <c r="O60" s="32"/>
      <c r="P60" s="32">
        <f t="shared" si="3"/>
        <v>16817</v>
      </c>
    </row>
    <row r="61" spans="1:16" ht="24" x14ac:dyDescent="0.3">
      <c r="A61" s="40" t="s">
        <v>229</v>
      </c>
      <c r="B61" s="28" t="s">
        <v>43</v>
      </c>
      <c r="C61" s="28" t="s">
        <v>44</v>
      </c>
      <c r="D61" s="29" t="s">
        <v>45</v>
      </c>
      <c r="E61" s="29" t="s">
        <v>227</v>
      </c>
      <c r="F61" s="29" t="s">
        <v>228</v>
      </c>
      <c r="G61" s="29" t="s">
        <v>48</v>
      </c>
      <c r="H61" s="32">
        <v>95.75</v>
      </c>
      <c r="I61" s="32"/>
      <c r="J61" s="32">
        <f t="shared" si="1"/>
        <v>95.75</v>
      </c>
      <c r="K61" s="32">
        <v>0</v>
      </c>
      <c r="L61" s="32"/>
      <c r="M61" s="32">
        <f t="shared" si="2"/>
        <v>0</v>
      </c>
      <c r="N61" s="32">
        <v>0</v>
      </c>
      <c r="O61" s="32"/>
      <c r="P61" s="32">
        <f t="shared" si="3"/>
        <v>0</v>
      </c>
    </row>
    <row r="62" spans="1:16" x14ac:dyDescent="0.3">
      <c r="A62" s="672" t="s">
        <v>98</v>
      </c>
      <c r="B62" s="672"/>
      <c r="C62" s="672"/>
      <c r="D62" s="672"/>
      <c r="E62" s="672"/>
      <c r="F62" s="672"/>
      <c r="G62" s="672"/>
      <c r="H62" s="83">
        <f>SUM(H37:H61)</f>
        <v>12073290.520000001</v>
      </c>
      <c r="I62" s="83">
        <f t="shared" ref="I62:P62" si="4">SUM(I37:I61)</f>
        <v>0</v>
      </c>
      <c r="J62" s="83">
        <f t="shared" si="4"/>
        <v>12073290.520000001</v>
      </c>
      <c r="K62" s="83">
        <f t="shared" si="4"/>
        <v>13841931.029999999</v>
      </c>
      <c r="L62" s="83">
        <f t="shared" si="4"/>
        <v>0</v>
      </c>
      <c r="M62" s="83">
        <f t="shared" si="4"/>
        <v>13841931.029999999</v>
      </c>
      <c r="N62" s="83">
        <f t="shared" si="4"/>
        <v>14169934.189999999</v>
      </c>
      <c r="O62" s="83">
        <f t="shared" si="4"/>
        <v>0</v>
      </c>
      <c r="P62" s="83">
        <f t="shared" si="4"/>
        <v>14169934.189999999</v>
      </c>
    </row>
    <row r="63" spans="1:16" x14ac:dyDescent="0.3">
      <c r="A63" s="661" t="s">
        <v>41</v>
      </c>
      <c r="B63" s="661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</row>
    <row r="64" spans="1:16" x14ac:dyDescent="0.3">
      <c r="A64" s="191" t="s">
        <v>99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211000</v>
      </c>
      <c r="G64" s="30">
        <v>1000</v>
      </c>
      <c r="H64" s="32">
        <v>4486117.59</v>
      </c>
      <c r="I64" s="32"/>
      <c r="J64" s="32">
        <f>H64+I64</f>
        <v>4486117.59</v>
      </c>
      <c r="K64" s="32">
        <v>4488786.72</v>
      </c>
      <c r="L64" s="32"/>
      <c r="M64" s="32">
        <f>K64+L64</f>
        <v>4488786.72</v>
      </c>
      <c r="N64" s="32">
        <v>4488786.72</v>
      </c>
      <c r="O64" s="32"/>
      <c r="P64" s="32">
        <f>N64+O64</f>
        <v>4488786.72</v>
      </c>
    </row>
    <row r="65" spans="1:16" ht="36" x14ac:dyDescent="0.3">
      <c r="A65" s="36" t="s">
        <v>210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266100</v>
      </c>
      <c r="G65" s="30">
        <v>1000</v>
      </c>
      <c r="H65" s="32">
        <v>2669.13</v>
      </c>
      <c r="I65" s="32"/>
      <c r="J65" s="32">
        <f>H65+I65</f>
        <v>2669.13</v>
      </c>
      <c r="K65" s="32"/>
      <c r="L65" s="32"/>
      <c r="M65" s="32"/>
      <c r="N65" s="32"/>
      <c r="O65" s="32"/>
      <c r="P65" s="32"/>
    </row>
    <row r="66" spans="1:16" ht="36" x14ac:dyDescent="0.3">
      <c r="A66" s="40" t="s">
        <v>49</v>
      </c>
      <c r="B66" s="28" t="s">
        <v>43</v>
      </c>
      <c r="C66" s="28" t="s">
        <v>100</v>
      </c>
      <c r="D66" s="29" t="s">
        <v>101</v>
      </c>
      <c r="E66" s="30">
        <v>112</v>
      </c>
      <c r="F66" s="31">
        <v>214000</v>
      </c>
      <c r="G66" s="30">
        <v>1000</v>
      </c>
      <c r="H66" s="32">
        <v>91882.989999999991</v>
      </c>
      <c r="I66" s="32"/>
      <c r="J66" s="32">
        <f t="shared" ref="J66:J92" si="5">H66+I66</f>
        <v>91882.989999999991</v>
      </c>
      <c r="K66" s="32">
        <v>20000</v>
      </c>
      <c r="L66" s="32"/>
      <c r="M66" s="32">
        <f t="shared" ref="M66:M92" si="6">K66+L66</f>
        <v>20000</v>
      </c>
      <c r="N66" s="32">
        <v>20000</v>
      </c>
      <c r="O66" s="32"/>
      <c r="P66" s="32">
        <f t="shared" ref="P66:P92" si="7">N66+O66</f>
        <v>20000</v>
      </c>
    </row>
    <row r="67" spans="1:16" x14ac:dyDescent="0.3">
      <c r="A67" s="191" t="s">
        <v>50</v>
      </c>
      <c r="B67" s="28" t="s">
        <v>43</v>
      </c>
      <c r="C67" s="28" t="s">
        <v>100</v>
      </c>
      <c r="D67" s="29" t="s">
        <v>101</v>
      </c>
      <c r="E67" s="30">
        <v>119</v>
      </c>
      <c r="F67" s="30">
        <v>213000</v>
      </c>
      <c r="G67" s="30">
        <v>1000</v>
      </c>
      <c r="H67" s="32">
        <v>1355613.59</v>
      </c>
      <c r="I67" s="32"/>
      <c r="J67" s="32">
        <f t="shared" si="5"/>
        <v>1355613.59</v>
      </c>
      <c r="K67" s="32">
        <v>1355613.59</v>
      </c>
      <c r="L67" s="32"/>
      <c r="M67" s="32">
        <f t="shared" si="6"/>
        <v>1355613.59</v>
      </c>
      <c r="N67" s="32">
        <v>1355613.59</v>
      </c>
      <c r="O67" s="32"/>
      <c r="P67" s="32">
        <f t="shared" si="7"/>
        <v>1355613.59</v>
      </c>
    </row>
    <row r="68" spans="1:16" x14ac:dyDescent="0.3">
      <c r="A68" s="191" t="s">
        <v>53</v>
      </c>
      <c r="B68" s="28" t="s">
        <v>43</v>
      </c>
      <c r="C68" s="28" t="s">
        <v>100</v>
      </c>
      <c r="D68" s="29" t="s">
        <v>101</v>
      </c>
      <c r="E68" s="30">
        <v>244</v>
      </c>
      <c r="F68" s="30">
        <v>221100</v>
      </c>
      <c r="G68" s="30">
        <v>1000</v>
      </c>
      <c r="H68" s="32">
        <v>300</v>
      </c>
      <c r="I68" s="32"/>
      <c r="J68" s="32">
        <f t="shared" si="5"/>
        <v>300</v>
      </c>
      <c r="K68" s="32">
        <v>0</v>
      </c>
      <c r="L68" s="32"/>
      <c r="M68" s="32">
        <f t="shared" si="6"/>
        <v>0</v>
      </c>
      <c r="N68" s="32">
        <v>0</v>
      </c>
      <c r="O68" s="32"/>
      <c r="P68" s="32">
        <f t="shared" si="7"/>
        <v>0</v>
      </c>
    </row>
    <row r="69" spans="1:16" x14ac:dyDescent="0.3">
      <c r="A69" s="81" t="s">
        <v>58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60</v>
      </c>
      <c r="G69" s="29" t="s">
        <v>48</v>
      </c>
      <c r="H69" s="32">
        <v>3576721.75</v>
      </c>
      <c r="I69" s="32"/>
      <c r="J69" s="32">
        <f t="shared" si="5"/>
        <v>3576721.75</v>
      </c>
      <c r="K69" s="32">
        <v>4226794.0999999996</v>
      </c>
      <c r="L69" s="32"/>
      <c r="M69" s="32">
        <f t="shared" si="6"/>
        <v>4226794.0999999996</v>
      </c>
      <c r="N69" s="32">
        <v>4420314.8899999997</v>
      </c>
      <c r="O69" s="32"/>
      <c r="P69" s="32">
        <f t="shared" si="7"/>
        <v>4420314.8899999997</v>
      </c>
    </row>
    <row r="70" spans="1:16" x14ac:dyDescent="0.3">
      <c r="A70" s="40" t="s">
        <v>61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62</v>
      </c>
      <c r="G70" s="29" t="s">
        <v>48</v>
      </c>
      <c r="H70" s="32">
        <v>1343722.52</v>
      </c>
      <c r="I70" s="32"/>
      <c r="J70" s="32">
        <f t="shared" si="5"/>
        <v>1343722.52</v>
      </c>
      <c r="K70" s="32">
        <v>1902380.6</v>
      </c>
      <c r="L70" s="32"/>
      <c r="M70" s="32">
        <f t="shared" si="6"/>
        <v>1902380.6</v>
      </c>
      <c r="N70" s="32">
        <v>1983351.63</v>
      </c>
      <c r="O70" s="32"/>
      <c r="P70" s="32">
        <f t="shared" si="7"/>
        <v>1983351.63</v>
      </c>
    </row>
    <row r="71" spans="1:16" x14ac:dyDescent="0.3">
      <c r="A71" s="40" t="s">
        <v>63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64</v>
      </c>
      <c r="G71" s="29" t="s">
        <v>48</v>
      </c>
      <c r="H71" s="32">
        <v>121057.60000000001</v>
      </c>
      <c r="I71" s="32"/>
      <c r="J71" s="32">
        <f t="shared" si="5"/>
        <v>121057.60000000001</v>
      </c>
      <c r="K71" s="32">
        <v>172092.96</v>
      </c>
      <c r="L71" s="32"/>
      <c r="M71" s="32">
        <f t="shared" si="6"/>
        <v>172092.96</v>
      </c>
      <c r="N71" s="32">
        <v>179678.2</v>
      </c>
      <c r="O71" s="32"/>
      <c r="P71" s="32">
        <f t="shared" si="7"/>
        <v>179678.2</v>
      </c>
    </row>
    <row r="72" spans="1:16" x14ac:dyDescent="0.3">
      <c r="A72" s="40" t="s">
        <v>65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66</v>
      </c>
      <c r="G72" s="29" t="s">
        <v>48</v>
      </c>
      <c r="H72" s="32">
        <v>182131.20000000001</v>
      </c>
      <c r="I72" s="32"/>
      <c r="J72" s="32">
        <f t="shared" si="5"/>
        <v>182131.20000000001</v>
      </c>
      <c r="K72" s="32">
        <v>295668.96000000002</v>
      </c>
      <c r="L72" s="32"/>
      <c r="M72" s="32">
        <f t="shared" si="6"/>
        <v>295668.96000000002</v>
      </c>
      <c r="N72" s="32">
        <v>308699.12</v>
      </c>
      <c r="O72" s="32"/>
      <c r="P72" s="32">
        <f t="shared" si="7"/>
        <v>308699.12</v>
      </c>
    </row>
    <row r="73" spans="1:16" x14ac:dyDescent="0.3">
      <c r="A73" s="81" t="s">
        <v>67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68</v>
      </c>
      <c r="G73" s="29" t="s">
        <v>48</v>
      </c>
      <c r="H73" s="32">
        <v>59536.4</v>
      </c>
      <c r="I73" s="32"/>
      <c r="J73" s="32">
        <f t="shared" si="5"/>
        <v>59536.4</v>
      </c>
      <c r="K73" s="32">
        <v>84527.22</v>
      </c>
      <c r="L73" s="32"/>
      <c r="M73" s="32">
        <f t="shared" si="6"/>
        <v>84527.22</v>
      </c>
      <c r="N73" s="32">
        <v>86184.55</v>
      </c>
      <c r="O73" s="32"/>
      <c r="P73" s="32">
        <f t="shared" si="7"/>
        <v>86184.55</v>
      </c>
    </row>
    <row r="74" spans="1:16" ht="24" x14ac:dyDescent="0.3">
      <c r="A74" s="40" t="s">
        <v>69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70</v>
      </c>
      <c r="G74" s="29" t="s">
        <v>48</v>
      </c>
      <c r="H74" s="32">
        <v>13200</v>
      </c>
      <c r="I74" s="32"/>
      <c r="J74" s="32">
        <f t="shared" si="5"/>
        <v>13200</v>
      </c>
      <c r="K74" s="32">
        <v>18000</v>
      </c>
      <c r="L74" s="32"/>
      <c r="M74" s="32">
        <f t="shared" si="6"/>
        <v>18000</v>
      </c>
      <c r="N74" s="32">
        <v>22500</v>
      </c>
      <c r="O74" s="32"/>
      <c r="P74" s="32">
        <f t="shared" si="7"/>
        <v>22500</v>
      </c>
    </row>
    <row r="75" spans="1:16" ht="24" x14ac:dyDescent="0.3">
      <c r="A75" s="81" t="s">
        <v>102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72</v>
      </c>
      <c r="G75" s="29" t="s">
        <v>48</v>
      </c>
      <c r="H75" s="32">
        <v>94200</v>
      </c>
      <c r="I75" s="32"/>
      <c r="J75" s="32">
        <f t="shared" si="5"/>
        <v>94200</v>
      </c>
      <c r="K75" s="32">
        <v>85500</v>
      </c>
      <c r="L75" s="32"/>
      <c r="M75" s="32">
        <f t="shared" si="6"/>
        <v>85500</v>
      </c>
      <c r="N75" s="32">
        <v>106875</v>
      </c>
      <c r="O75" s="32"/>
      <c r="P75" s="32">
        <f t="shared" si="7"/>
        <v>106875</v>
      </c>
    </row>
    <row r="76" spans="1:16" x14ac:dyDescent="0.3">
      <c r="A76" s="40" t="s">
        <v>73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74</v>
      </c>
      <c r="G76" s="29" t="s">
        <v>48</v>
      </c>
      <c r="H76" s="32">
        <v>120000</v>
      </c>
      <c r="I76" s="32"/>
      <c r="J76" s="32">
        <f t="shared" si="5"/>
        <v>120000</v>
      </c>
      <c r="K76" s="32">
        <v>100000</v>
      </c>
      <c r="L76" s="32"/>
      <c r="M76" s="32">
        <f t="shared" si="6"/>
        <v>100000</v>
      </c>
      <c r="N76" s="32">
        <v>100000</v>
      </c>
      <c r="O76" s="32"/>
      <c r="P76" s="32">
        <f t="shared" si="7"/>
        <v>100000</v>
      </c>
    </row>
    <row r="77" spans="1:16" x14ac:dyDescent="0.3">
      <c r="A77" s="40" t="s">
        <v>75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76</v>
      </c>
      <c r="G77" s="29" t="s">
        <v>48</v>
      </c>
      <c r="H77" s="32">
        <v>0</v>
      </c>
      <c r="I77" s="32"/>
      <c r="J77" s="32">
        <f t="shared" si="5"/>
        <v>0</v>
      </c>
      <c r="K77" s="34"/>
      <c r="L77" s="34"/>
      <c r="M77" s="32">
        <f t="shared" si="6"/>
        <v>0</v>
      </c>
      <c r="N77" s="34"/>
      <c r="O77" s="32"/>
      <c r="P77" s="32">
        <f t="shared" si="7"/>
        <v>0</v>
      </c>
    </row>
    <row r="78" spans="1:16" x14ac:dyDescent="0.3">
      <c r="A78" s="40" t="s">
        <v>77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78</v>
      </c>
      <c r="G78" s="29" t="s">
        <v>48</v>
      </c>
      <c r="H78" s="32">
        <v>63765.84</v>
      </c>
      <c r="I78" s="32"/>
      <c r="J78" s="32">
        <f t="shared" si="5"/>
        <v>63765.84</v>
      </c>
      <c r="K78" s="32">
        <v>99250</v>
      </c>
      <c r="L78" s="32"/>
      <c r="M78" s="32">
        <f t="shared" si="6"/>
        <v>99250</v>
      </c>
      <c r="N78" s="32">
        <v>124062.5</v>
      </c>
      <c r="O78" s="32"/>
      <c r="P78" s="32">
        <f t="shared" si="7"/>
        <v>124062.5</v>
      </c>
    </row>
    <row r="79" spans="1:16" x14ac:dyDescent="0.3">
      <c r="A79" s="191" t="s">
        <v>103</v>
      </c>
      <c r="B79" s="40" t="s">
        <v>43</v>
      </c>
      <c r="C79" s="40" t="s">
        <v>100</v>
      </c>
      <c r="D79" s="29" t="s">
        <v>101</v>
      </c>
      <c r="E79" s="191">
        <v>244</v>
      </c>
      <c r="F79" s="42">
        <v>226500</v>
      </c>
      <c r="G79" s="29" t="s">
        <v>48</v>
      </c>
      <c r="H79" s="32">
        <v>195300</v>
      </c>
      <c r="I79" s="32"/>
      <c r="J79" s="32">
        <f t="shared" si="5"/>
        <v>195300</v>
      </c>
      <c r="K79" s="32">
        <v>244125</v>
      </c>
      <c r="L79" s="32"/>
      <c r="M79" s="32">
        <f t="shared" si="6"/>
        <v>244125</v>
      </c>
      <c r="N79" s="32">
        <v>305156.25</v>
      </c>
      <c r="O79" s="32"/>
      <c r="P79" s="32">
        <f t="shared" si="7"/>
        <v>305156.25</v>
      </c>
    </row>
    <row r="80" spans="1:16" ht="24" x14ac:dyDescent="0.3">
      <c r="A80" s="40" t="s">
        <v>79</v>
      </c>
      <c r="B80" s="40" t="s">
        <v>43</v>
      </c>
      <c r="C80" s="40" t="s">
        <v>100</v>
      </c>
      <c r="D80" s="29" t="s">
        <v>101</v>
      </c>
      <c r="E80" s="191">
        <v>244</v>
      </c>
      <c r="F80" s="42">
        <v>226800</v>
      </c>
      <c r="G80" s="29" t="s">
        <v>48</v>
      </c>
      <c r="H80" s="32">
        <v>335000</v>
      </c>
      <c r="I80" s="32"/>
      <c r="J80" s="32">
        <f t="shared" si="5"/>
        <v>335000</v>
      </c>
      <c r="K80" s="32">
        <v>337000</v>
      </c>
      <c r="L80" s="32"/>
      <c r="M80" s="32">
        <f t="shared" si="6"/>
        <v>337000</v>
      </c>
      <c r="N80" s="32">
        <v>337000</v>
      </c>
      <c r="O80" s="32"/>
      <c r="P80" s="32">
        <f t="shared" si="7"/>
        <v>337000</v>
      </c>
    </row>
    <row r="81" spans="1:16" x14ac:dyDescent="0.3">
      <c r="A81" s="40" t="s">
        <v>81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82</v>
      </c>
      <c r="G81" s="29" t="s">
        <v>48</v>
      </c>
      <c r="H81" s="32">
        <v>99700</v>
      </c>
      <c r="I81" s="32"/>
      <c r="J81" s="32">
        <f t="shared" si="5"/>
        <v>99700</v>
      </c>
      <c r="K81" s="32">
        <v>100000</v>
      </c>
      <c r="L81" s="32"/>
      <c r="M81" s="32">
        <f t="shared" si="6"/>
        <v>100000</v>
      </c>
      <c r="N81" s="32">
        <v>100000</v>
      </c>
      <c r="O81" s="32"/>
      <c r="P81" s="32">
        <f t="shared" si="7"/>
        <v>100000</v>
      </c>
    </row>
    <row r="82" spans="1:16" x14ac:dyDescent="0.3">
      <c r="A82" s="40" t="s">
        <v>104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105</v>
      </c>
      <c r="G82" s="29" t="s">
        <v>48</v>
      </c>
      <c r="H82" s="32">
        <v>14000</v>
      </c>
      <c r="I82" s="32"/>
      <c r="J82" s="32">
        <f t="shared" si="5"/>
        <v>14000</v>
      </c>
      <c r="K82" s="32">
        <v>14000</v>
      </c>
      <c r="L82" s="32"/>
      <c r="M82" s="32">
        <f t="shared" si="6"/>
        <v>14000</v>
      </c>
      <c r="N82" s="32">
        <v>16000</v>
      </c>
      <c r="O82" s="32"/>
      <c r="P82" s="32">
        <f t="shared" si="7"/>
        <v>16000</v>
      </c>
    </row>
    <row r="83" spans="1:16" ht="24" x14ac:dyDescent="0.3">
      <c r="A83" s="40" t="s">
        <v>83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84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82" t="s">
        <v>85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86</v>
      </c>
      <c r="G84" s="29" t="s">
        <v>48</v>
      </c>
      <c r="H84" s="32">
        <v>30000</v>
      </c>
      <c r="I84" s="32"/>
      <c r="J84" s="32">
        <f t="shared" si="5"/>
        <v>30000</v>
      </c>
      <c r="K84" s="32">
        <v>30000</v>
      </c>
      <c r="L84" s="32"/>
      <c r="M84" s="32">
        <f t="shared" si="6"/>
        <v>30000</v>
      </c>
      <c r="N84" s="32">
        <v>30000</v>
      </c>
      <c r="O84" s="32"/>
      <c r="P84" s="32">
        <f t="shared" si="7"/>
        <v>30000</v>
      </c>
    </row>
    <row r="85" spans="1:16" x14ac:dyDescent="0.3">
      <c r="A85" s="82" t="s">
        <v>220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219</v>
      </c>
      <c r="G85" s="29" t="s">
        <v>48</v>
      </c>
      <c r="H85" s="32">
        <v>150000</v>
      </c>
      <c r="I85" s="32"/>
      <c r="J85" s="32">
        <f t="shared" si="5"/>
        <v>150000</v>
      </c>
      <c r="K85" s="32">
        <v>0</v>
      </c>
      <c r="L85" s="32"/>
      <c r="M85" s="32">
        <f t="shared" si="6"/>
        <v>0</v>
      </c>
      <c r="N85" s="32">
        <v>0</v>
      </c>
      <c r="O85" s="32"/>
      <c r="P85" s="32">
        <f t="shared" si="7"/>
        <v>0</v>
      </c>
    </row>
    <row r="86" spans="1:16" x14ac:dyDescent="0.3">
      <c r="A86" s="40" t="s">
        <v>89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90</v>
      </c>
      <c r="G86" s="29" t="s">
        <v>48</v>
      </c>
      <c r="H86" s="32">
        <v>40000</v>
      </c>
      <c r="I86" s="32">
        <v>14556</v>
      </c>
      <c r="J86" s="32">
        <f t="shared" si="5"/>
        <v>54556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40" t="s">
        <v>106</v>
      </c>
      <c r="B87" s="44" t="s">
        <v>43</v>
      </c>
      <c r="C87" s="44" t="s">
        <v>100</v>
      </c>
      <c r="D87" s="29" t="s">
        <v>101</v>
      </c>
      <c r="E87" s="43" t="s">
        <v>54</v>
      </c>
      <c r="F87" s="43" t="s">
        <v>107</v>
      </c>
      <c r="G87" s="29" t="s">
        <v>48</v>
      </c>
      <c r="H87" s="32">
        <v>22500</v>
      </c>
      <c r="I87" s="32"/>
      <c r="J87" s="32">
        <f t="shared" si="5"/>
        <v>22500</v>
      </c>
      <c r="K87" s="32">
        <v>22500</v>
      </c>
      <c r="L87" s="32"/>
      <c r="M87" s="32">
        <f t="shared" si="6"/>
        <v>22500</v>
      </c>
      <c r="N87" s="32">
        <v>22500</v>
      </c>
      <c r="O87" s="32"/>
      <c r="P87" s="32">
        <f t="shared" si="7"/>
        <v>22500</v>
      </c>
    </row>
    <row r="88" spans="1:16" x14ac:dyDescent="0.3">
      <c r="A88" s="40" t="s">
        <v>91</v>
      </c>
      <c r="B88" s="28" t="s">
        <v>43</v>
      </c>
      <c r="C88" s="28" t="s">
        <v>100</v>
      </c>
      <c r="D88" s="29" t="s">
        <v>101</v>
      </c>
      <c r="E88" s="45" t="s">
        <v>54</v>
      </c>
      <c r="F88" s="45" t="s">
        <v>92</v>
      </c>
      <c r="G88" s="45" t="s">
        <v>48</v>
      </c>
      <c r="H88" s="32">
        <v>80000</v>
      </c>
      <c r="I88" s="32">
        <v>-14556</v>
      </c>
      <c r="J88" s="32">
        <f t="shared" si="5"/>
        <v>65444</v>
      </c>
      <c r="K88" s="32">
        <v>80000</v>
      </c>
      <c r="L88" s="32"/>
      <c r="M88" s="32">
        <f t="shared" si="6"/>
        <v>80000</v>
      </c>
      <c r="N88" s="32">
        <v>80000</v>
      </c>
      <c r="O88" s="32"/>
      <c r="P88" s="32">
        <f t="shared" si="7"/>
        <v>80000</v>
      </c>
    </row>
    <row r="89" spans="1:16" x14ac:dyDescent="0.3">
      <c r="A89" s="40" t="s">
        <v>93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95</v>
      </c>
      <c r="G89" s="46" t="s">
        <v>48</v>
      </c>
      <c r="H89" s="32">
        <v>60238</v>
      </c>
      <c r="I89" s="32"/>
      <c r="J89" s="32">
        <f t="shared" si="5"/>
        <v>60238</v>
      </c>
      <c r="K89" s="32">
        <v>60238</v>
      </c>
      <c r="L89" s="32"/>
      <c r="M89" s="32">
        <f t="shared" si="6"/>
        <v>60238</v>
      </c>
      <c r="N89" s="32">
        <v>60238</v>
      </c>
      <c r="O89" s="32"/>
      <c r="P89" s="32">
        <f t="shared" si="7"/>
        <v>60238</v>
      </c>
    </row>
    <row r="90" spans="1:16" x14ac:dyDescent="0.3">
      <c r="A90" s="40" t="s">
        <v>108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97</v>
      </c>
      <c r="G90" s="46" t="s">
        <v>48</v>
      </c>
      <c r="H90" s="32">
        <v>25281</v>
      </c>
      <c r="I90" s="32"/>
      <c r="J90" s="32">
        <f t="shared" si="5"/>
        <v>25281</v>
      </c>
      <c r="K90" s="32">
        <v>25281</v>
      </c>
      <c r="L90" s="32"/>
      <c r="M90" s="32">
        <f t="shared" si="6"/>
        <v>25281</v>
      </c>
      <c r="N90" s="32">
        <v>25281</v>
      </c>
      <c r="O90" s="32"/>
      <c r="P90" s="32">
        <f t="shared" si="7"/>
        <v>25281</v>
      </c>
    </row>
    <row r="91" spans="1:16" x14ac:dyDescent="0.3">
      <c r="A91" s="40" t="s">
        <v>109</v>
      </c>
      <c r="B91" s="28" t="s">
        <v>43</v>
      </c>
      <c r="C91" s="28" t="s">
        <v>100</v>
      </c>
      <c r="D91" s="29" t="s">
        <v>101</v>
      </c>
      <c r="E91" s="29" t="s">
        <v>110</v>
      </c>
      <c r="F91" s="46" t="s">
        <v>111</v>
      </c>
      <c r="G91" s="46" t="s">
        <v>48</v>
      </c>
      <c r="H91" s="32">
        <v>37790</v>
      </c>
      <c r="I91" s="32"/>
      <c r="J91" s="32">
        <f t="shared" si="5"/>
        <v>37790</v>
      </c>
      <c r="K91" s="32">
        <v>37790</v>
      </c>
      <c r="L91" s="32"/>
      <c r="M91" s="32">
        <f t="shared" si="6"/>
        <v>37790</v>
      </c>
      <c r="N91" s="32">
        <v>37790</v>
      </c>
      <c r="O91" s="32"/>
      <c r="P91" s="32">
        <f t="shared" si="7"/>
        <v>37790</v>
      </c>
    </row>
    <row r="92" spans="1:16" ht="24" x14ac:dyDescent="0.3">
      <c r="A92" s="40" t="s">
        <v>229</v>
      </c>
      <c r="B92" s="28" t="s">
        <v>43</v>
      </c>
      <c r="C92" s="28" t="s">
        <v>100</v>
      </c>
      <c r="D92" s="29" t="s">
        <v>101</v>
      </c>
      <c r="E92" s="29" t="s">
        <v>227</v>
      </c>
      <c r="F92" s="46" t="s">
        <v>228</v>
      </c>
      <c r="G92" s="46" t="s">
        <v>48</v>
      </c>
      <c r="H92" s="32">
        <v>177.02</v>
      </c>
      <c r="I92" s="32"/>
      <c r="J92" s="32">
        <f t="shared" si="5"/>
        <v>177.02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672" t="s">
        <v>98</v>
      </c>
      <c r="B93" s="672"/>
      <c r="C93" s="672"/>
      <c r="D93" s="672"/>
      <c r="E93" s="672"/>
      <c r="F93" s="672"/>
      <c r="G93" s="672"/>
      <c r="H93" s="98">
        <f>SUM(H64:H92)</f>
        <v>12640904.629999999</v>
      </c>
      <c r="I93" s="98">
        <f t="shared" ref="I93:P93" si="8">SUM(I64:I92)</f>
        <v>0</v>
      </c>
      <c r="J93" s="98">
        <f t="shared" si="8"/>
        <v>12640904.629999999</v>
      </c>
      <c r="K93" s="98">
        <f t="shared" si="8"/>
        <v>13879548.150000002</v>
      </c>
      <c r="L93" s="98">
        <f t="shared" si="8"/>
        <v>0</v>
      </c>
      <c r="M93" s="98">
        <f t="shared" si="8"/>
        <v>13879548.150000002</v>
      </c>
      <c r="N93" s="98">
        <f t="shared" si="8"/>
        <v>14290031.449999997</v>
      </c>
      <c r="O93" s="98">
        <f t="shared" si="8"/>
        <v>0</v>
      </c>
      <c r="P93" s="98">
        <f t="shared" si="8"/>
        <v>14290031.449999997</v>
      </c>
    </row>
    <row r="94" spans="1:16" ht="15" customHeight="1" x14ac:dyDescent="0.3">
      <c r="A94" s="704" t="s">
        <v>112</v>
      </c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3">
      <c r="A95" s="40" t="s">
        <v>87</v>
      </c>
      <c r="B95" s="40" t="s">
        <v>43</v>
      </c>
      <c r="C95" s="40" t="s">
        <v>44</v>
      </c>
      <c r="D95" s="45" t="s">
        <v>45</v>
      </c>
      <c r="E95" s="45" t="s">
        <v>54</v>
      </c>
      <c r="F95" s="45" t="s">
        <v>88</v>
      </c>
      <c r="G95" s="99" t="s">
        <v>113</v>
      </c>
      <c r="H95" s="32">
        <v>5000000</v>
      </c>
      <c r="I95" s="32"/>
      <c r="J95" s="32">
        <f>H95+I95</f>
        <v>5000000</v>
      </c>
      <c r="K95" s="32">
        <v>5800000</v>
      </c>
      <c r="L95" s="32"/>
      <c r="M95" s="32">
        <f>K95+L95</f>
        <v>5800000</v>
      </c>
      <c r="N95" s="32">
        <v>5800000</v>
      </c>
      <c r="O95" s="97"/>
      <c r="P95" s="32">
        <f>N95+O95</f>
        <v>5800000</v>
      </c>
    </row>
    <row r="96" spans="1:16" x14ac:dyDescent="0.3">
      <c r="A96" s="672" t="s">
        <v>114</v>
      </c>
      <c r="B96" s="672"/>
      <c r="C96" s="672"/>
      <c r="D96" s="672"/>
      <c r="E96" s="672"/>
      <c r="F96" s="672"/>
      <c r="G96" s="672"/>
      <c r="H96" s="100">
        <f>SUM(H95)</f>
        <v>5000000</v>
      </c>
      <c r="I96" s="100">
        <f t="shared" ref="I96:P96" si="9">SUM(I95)</f>
        <v>0</v>
      </c>
      <c r="J96" s="100">
        <f t="shared" si="9"/>
        <v>5000000</v>
      </c>
      <c r="K96" s="100">
        <f t="shared" si="9"/>
        <v>5800000</v>
      </c>
      <c r="L96" s="100">
        <f t="shared" si="9"/>
        <v>0</v>
      </c>
      <c r="M96" s="100">
        <f t="shared" si="9"/>
        <v>5800000</v>
      </c>
      <c r="N96" s="100">
        <f t="shared" si="9"/>
        <v>5800000</v>
      </c>
      <c r="O96" s="100">
        <f t="shared" si="9"/>
        <v>0</v>
      </c>
      <c r="P96" s="100">
        <f t="shared" si="9"/>
        <v>5800000</v>
      </c>
    </row>
    <row r="97" spans="1:16" hidden="1" x14ac:dyDescent="0.3">
      <c r="A97" s="702" t="s">
        <v>115</v>
      </c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t="25.2" hidden="1" customHeight="1" thickBot="1" x14ac:dyDescent="0.35">
      <c r="A98" s="702"/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44</v>
      </c>
      <c r="D99" s="58" t="s">
        <v>116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44</v>
      </c>
      <c r="D100" s="58" t="s">
        <v>116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44</v>
      </c>
      <c r="D101" s="58" t="s">
        <v>116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2" t="s">
        <v>120</v>
      </c>
      <c r="B102" s="702"/>
      <c r="C102" s="702"/>
      <c r="D102" s="702"/>
      <c r="E102" s="702"/>
      <c r="F102" s="702"/>
      <c r="G102" s="702"/>
      <c r="H102" s="59">
        <f>SUM(H99:H101)</f>
        <v>0</v>
      </c>
      <c r="I102" s="59"/>
      <c r="J102" s="59"/>
      <c r="K102" s="59">
        <f t="shared" ref="K102:N102" si="10">SUM(K99:K101)</f>
        <v>0</v>
      </c>
      <c r="L102" s="59"/>
      <c r="M102" s="59"/>
      <c r="N102" s="59">
        <f t="shared" si="10"/>
        <v>0</v>
      </c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100</v>
      </c>
      <c r="D103" s="58" t="s">
        <v>121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100</v>
      </c>
      <c r="D104" s="58" t="s">
        <v>121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100</v>
      </c>
      <c r="D105" s="58" t="s">
        <v>121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40" t="s">
        <v>122</v>
      </c>
      <c r="B106" s="58" t="s">
        <v>43</v>
      </c>
      <c r="C106" s="58" t="s">
        <v>123</v>
      </c>
      <c r="D106" s="58" t="s">
        <v>121</v>
      </c>
      <c r="E106" s="58" t="s">
        <v>54</v>
      </c>
      <c r="F106" s="58" t="s">
        <v>124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5" t="s">
        <v>125</v>
      </c>
      <c r="B107" s="705"/>
      <c r="C107" s="705"/>
      <c r="D107" s="705"/>
      <c r="E107" s="705"/>
      <c r="F107" s="705"/>
      <c r="G107" s="705"/>
      <c r="H107" s="83">
        <f>SUM(H103:H106)</f>
        <v>0</v>
      </c>
      <c r="I107" s="83"/>
      <c r="J107" s="83"/>
      <c r="K107" s="83">
        <f t="shared" ref="K107:N107" si="11">SUM(K103:K106)</f>
        <v>0</v>
      </c>
      <c r="L107" s="83"/>
      <c r="M107" s="83"/>
      <c r="N107" s="83">
        <f t="shared" si="11"/>
        <v>0</v>
      </c>
      <c r="O107" s="97"/>
      <c r="P107" s="97"/>
    </row>
    <row r="108" spans="1:16" hidden="1" x14ac:dyDescent="0.3">
      <c r="A108" s="706" t="s">
        <v>126</v>
      </c>
      <c r="B108" s="706"/>
      <c r="C108" s="706"/>
      <c r="D108" s="706"/>
      <c r="E108" s="706"/>
      <c r="F108" s="706"/>
      <c r="G108" s="706"/>
      <c r="H108" s="101">
        <f>H102+H107</f>
        <v>0</v>
      </c>
      <c r="I108" s="101"/>
      <c r="J108" s="101"/>
      <c r="K108" s="101">
        <f t="shared" ref="K108:N108" si="12">K102+K107</f>
        <v>0</v>
      </c>
      <c r="L108" s="101"/>
      <c r="M108" s="101"/>
      <c r="N108" s="101">
        <f t="shared" si="12"/>
        <v>0</v>
      </c>
      <c r="O108" s="97"/>
      <c r="P108" s="97"/>
    </row>
    <row r="109" spans="1:16" hidden="1" x14ac:dyDescent="0.3">
      <c r="A109" s="700" t="s">
        <v>127</v>
      </c>
      <c r="B109" s="700"/>
      <c r="C109" s="700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100</v>
      </c>
      <c r="D110" s="58" t="s">
        <v>128</v>
      </c>
      <c r="E110" s="58" t="s">
        <v>46</v>
      </c>
      <c r="F110" s="58" t="s">
        <v>47</v>
      </c>
      <c r="G110" s="102" t="s">
        <v>129</v>
      </c>
      <c r="H110" s="32"/>
      <c r="I110" s="32"/>
      <c r="J110" s="32"/>
      <c r="K110" s="34"/>
      <c r="L110" s="34"/>
      <c r="M110" s="34"/>
      <c r="N110" s="34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100</v>
      </c>
      <c r="D111" s="58" t="s">
        <v>128</v>
      </c>
      <c r="E111" s="58" t="s">
        <v>51</v>
      </c>
      <c r="F111" s="58">
        <v>213000</v>
      </c>
      <c r="G111" s="102" t="s">
        <v>129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16" t="s">
        <v>130</v>
      </c>
      <c r="B112" s="716"/>
      <c r="C112" s="716"/>
      <c r="D112" s="716"/>
      <c r="E112" s="716"/>
      <c r="F112" s="716"/>
      <c r="G112" s="716"/>
      <c r="H112" s="121">
        <f>SUM(H110:H111)</f>
        <v>0</v>
      </c>
      <c r="I112" s="121"/>
      <c r="J112" s="121"/>
      <c r="K112" s="121">
        <f t="shared" ref="K112:N112" si="13">SUM(K110:K111)</f>
        <v>0</v>
      </c>
      <c r="L112" s="121"/>
      <c r="M112" s="121"/>
      <c r="N112" s="121">
        <f t="shared" si="13"/>
        <v>0</v>
      </c>
      <c r="O112" s="122"/>
      <c r="P112" s="122"/>
    </row>
    <row r="113" spans="1:16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82" t="s">
        <v>42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47</v>
      </c>
      <c r="G115" s="46" t="s">
        <v>180</v>
      </c>
      <c r="H115" s="32">
        <v>22538902.260000002</v>
      </c>
      <c r="I115" s="32">
        <v>-16457.05</v>
      </c>
      <c r="J115" s="32">
        <f t="shared" ref="J115:J118" si="14">H115+I115</f>
        <v>22522445.210000001</v>
      </c>
      <c r="K115" s="32">
        <v>0</v>
      </c>
      <c r="L115" s="32"/>
      <c r="M115" s="32">
        <f t="shared" ref="M115:M118" si="15">K115+L115</f>
        <v>0</v>
      </c>
      <c r="N115" s="32">
        <v>0</v>
      </c>
      <c r="O115" s="32"/>
      <c r="P115" s="32">
        <f t="shared" ref="P115:P126" si="16">N115+O115</f>
        <v>0</v>
      </c>
    </row>
    <row r="116" spans="1:16" ht="36" x14ac:dyDescent="0.3">
      <c r="A116" s="36" t="s">
        <v>210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209</v>
      </c>
      <c r="G116" s="46" t="s">
        <v>180</v>
      </c>
      <c r="H116" s="32">
        <v>3271.5</v>
      </c>
      <c r="I116" s="32">
        <v>16457.05</v>
      </c>
      <c r="J116" s="32">
        <f t="shared" si="14"/>
        <v>19728.55</v>
      </c>
      <c r="K116" s="32"/>
      <c r="L116" s="32"/>
      <c r="M116" s="32"/>
      <c r="N116" s="32"/>
      <c r="O116" s="32"/>
      <c r="P116" s="32"/>
    </row>
    <row r="117" spans="1:16" x14ac:dyDescent="0.3">
      <c r="A117" s="82" t="s">
        <v>50</v>
      </c>
      <c r="B117" s="28" t="s">
        <v>43</v>
      </c>
      <c r="C117" s="28" t="s">
        <v>44</v>
      </c>
      <c r="D117" s="58" t="s">
        <v>116</v>
      </c>
      <c r="E117" s="29" t="s">
        <v>51</v>
      </c>
      <c r="F117" s="46" t="s">
        <v>52</v>
      </c>
      <c r="G117" s="46" t="s">
        <v>180</v>
      </c>
      <c r="H117" s="32">
        <v>5105802.3600000003</v>
      </c>
      <c r="I117" s="32"/>
      <c r="J117" s="32">
        <f t="shared" si="14"/>
        <v>5105802.3600000003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82" t="s">
        <v>118</v>
      </c>
      <c r="B118" s="28" t="s">
        <v>43</v>
      </c>
      <c r="C118" s="28" t="s">
        <v>44</v>
      </c>
      <c r="D118" s="58" t="s">
        <v>116</v>
      </c>
      <c r="E118" s="29" t="s">
        <v>54</v>
      </c>
      <c r="F118" s="46" t="s">
        <v>119</v>
      </c>
      <c r="G118" s="46" t="s">
        <v>180</v>
      </c>
      <c r="H118" s="32">
        <v>47000</v>
      </c>
      <c r="I118" s="32"/>
      <c r="J118" s="32">
        <f t="shared" si="14"/>
        <v>47000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715" t="s">
        <v>178</v>
      </c>
      <c r="B119" s="715"/>
      <c r="C119" s="715"/>
      <c r="D119" s="715"/>
      <c r="E119" s="715"/>
      <c r="F119" s="715"/>
      <c r="G119" s="715"/>
      <c r="H119" s="101">
        <f>SUM(H115:H118)</f>
        <v>27694976.120000001</v>
      </c>
      <c r="I119" s="101">
        <f t="shared" ref="I119:P119" si="17">SUM(I115:I118)</f>
        <v>0</v>
      </c>
      <c r="J119" s="101">
        <f t="shared" si="17"/>
        <v>27694976.120000001</v>
      </c>
      <c r="K119" s="101">
        <f t="shared" si="17"/>
        <v>0</v>
      </c>
      <c r="L119" s="101">
        <f t="shared" si="17"/>
        <v>0</v>
      </c>
      <c r="M119" s="101">
        <f t="shared" si="17"/>
        <v>0</v>
      </c>
      <c r="N119" s="101">
        <f t="shared" si="17"/>
        <v>0</v>
      </c>
      <c r="O119" s="101">
        <f t="shared" si="17"/>
        <v>0</v>
      </c>
      <c r="P119" s="101">
        <f t="shared" si="17"/>
        <v>0</v>
      </c>
    </row>
    <row r="120" spans="1:16" x14ac:dyDescent="0.3">
      <c r="A120" s="82" t="s">
        <v>42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47</v>
      </c>
      <c r="G120" s="46" t="s">
        <v>180</v>
      </c>
      <c r="H120" s="32">
        <v>39632059.5</v>
      </c>
      <c r="I120" s="32">
        <v>-4601.43</v>
      </c>
      <c r="J120" s="32">
        <f t="shared" ref="J120:J126" si="18">H120+I120</f>
        <v>39627458.07</v>
      </c>
      <c r="K120" s="32">
        <v>0</v>
      </c>
      <c r="L120" s="32"/>
      <c r="M120" s="32">
        <f t="shared" ref="M120:M126" si="19">K120+L120</f>
        <v>0</v>
      </c>
      <c r="N120" s="32">
        <v>0</v>
      </c>
      <c r="O120" s="32"/>
      <c r="P120" s="32">
        <f t="shared" si="16"/>
        <v>0</v>
      </c>
    </row>
    <row r="121" spans="1:16" ht="36" x14ac:dyDescent="0.3">
      <c r="A121" s="36" t="s">
        <v>210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209</v>
      </c>
      <c r="G121" s="46" t="s">
        <v>180</v>
      </c>
      <c r="H121" s="32">
        <v>30930.9</v>
      </c>
      <c r="I121" s="32">
        <v>4601.43</v>
      </c>
      <c r="J121" s="32">
        <f t="shared" si="18"/>
        <v>35532.33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100</v>
      </c>
      <c r="D122" s="58" t="s">
        <v>121</v>
      </c>
      <c r="E122" s="29" t="s">
        <v>51</v>
      </c>
      <c r="F122" s="46" t="s">
        <v>52</v>
      </c>
      <c r="G122" s="46" t="s">
        <v>180</v>
      </c>
      <c r="H122" s="32">
        <v>8983667.3300000001</v>
      </c>
      <c r="I122" s="32"/>
      <c r="J122" s="32">
        <f t="shared" si="18"/>
        <v>8983667.3300000001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119</v>
      </c>
      <c r="G123" s="46" t="s">
        <v>180</v>
      </c>
      <c r="H123" s="32">
        <v>54991.59</v>
      </c>
      <c r="I123" s="32"/>
      <c r="J123" s="32">
        <f t="shared" si="18"/>
        <v>54991.59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236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235</v>
      </c>
      <c r="G124" s="46" t="s">
        <v>180</v>
      </c>
      <c r="H124" s="32">
        <v>2191130</v>
      </c>
      <c r="I124" s="32"/>
      <c r="J124" s="32">
        <f t="shared" si="18"/>
        <v>2191130</v>
      </c>
      <c r="K124" s="32"/>
      <c r="L124" s="32"/>
      <c r="M124" s="32"/>
      <c r="N124" s="32"/>
      <c r="O124" s="32"/>
      <c r="P124" s="32"/>
    </row>
    <row r="125" spans="1:16" ht="24" x14ac:dyDescent="0.3">
      <c r="A125" s="82" t="s">
        <v>214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213</v>
      </c>
      <c r="G125" s="46" t="s">
        <v>180</v>
      </c>
      <c r="H125" s="32">
        <v>12746</v>
      </c>
      <c r="I125" s="32"/>
      <c r="J125" s="32">
        <f t="shared" si="18"/>
        <v>12746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122</v>
      </c>
      <c r="B126" s="28" t="s">
        <v>43</v>
      </c>
      <c r="C126" s="28" t="s">
        <v>123</v>
      </c>
      <c r="D126" s="58" t="s">
        <v>121</v>
      </c>
      <c r="E126" s="29" t="s">
        <v>54</v>
      </c>
      <c r="F126" s="46" t="s">
        <v>124</v>
      </c>
      <c r="G126" s="46" t="s">
        <v>180</v>
      </c>
      <c r="H126" s="32">
        <v>4200</v>
      </c>
      <c r="I126" s="32"/>
      <c r="J126" s="32">
        <f t="shared" si="18"/>
        <v>4200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SUM(H120:H126)</f>
        <v>50909725.32</v>
      </c>
      <c r="I127" s="101">
        <f t="shared" ref="I127:P127" si="20">SUM(I120:I126)</f>
        <v>0</v>
      </c>
      <c r="J127" s="101">
        <f t="shared" si="20"/>
        <v>50909725.32</v>
      </c>
      <c r="K127" s="101">
        <f t="shared" si="20"/>
        <v>0</v>
      </c>
      <c r="L127" s="101">
        <f t="shared" si="20"/>
        <v>0</v>
      </c>
      <c r="M127" s="101">
        <f t="shared" si="20"/>
        <v>0</v>
      </c>
      <c r="N127" s="101">
        <f t="shared" si="20"/>
        <v>0</v>
      </c>
      <c r="O127" s="101">
        <f t="shared" si="20"/>
        <v>0</v>
      </c>
      <c r="P127" s="101">
        <f t="shared" si="20"/>
        <v>0</v>
      </c>
    </row>
    <row r="128" spans="1:16" x14ac:dyDescent="0.3">
      <c r="A128" s="706" t="s">
        <v>179</v>
      </c>
      <c r="B128" s="706"/>
      <c r="C128" s="706"/>
      <c r="D128" s="706"/>
      <c r="E128" s="706"/>
      <c r="F128" s="706"/>
      <c r="G128" s="706"/>
      <c r="H128" s="101">
        <f>H119+H127</f>
        <v>78604701.439999998</v>
      </c>
      <c r="I128" s="101">
        <f t="shared" ref="I128:P128" si="21">I119+I127</f>
        <v>0</v>
      </c>
      <c r="J128" s="101">
        <f t="shared" si="21"/>
        <v>78604701.439999998</v>
      </c>
      <c r="K128" s="101">
        <f t="shared" si="21"/>
        <v>0</v>
      </c>
      <c r="L128" s="101">
        <f t="shared" si="21"/>
        <v>0</v>
      </c>
      <c r="M128" s="101">
        <f t="shared" si="21"/>
        <v>0</v>
      </c>
      <c r="N128" s="101">
        <f t="shared" si="21"/>
        <v>0</v>
      </c>
      <c r="O128" s="101">
        <f t="shared" si="21"/>
        <v>0</v>
      </c>
      <c r="P128" s="101">
        <f t="shared" si="21"/>
        <v>0</v>
      </c>
    </row>
    <row r="129" spans="1:16" x14ac:dyDescent="0.3">
      <c r="A129" s="725" t="s">
        <v>201</v>
      </c>
      <c r="B129" s="726"/>
      <c r="C129" s="726"/>
      <c r="D129" s="726"/>
      <c r="E129" s="726"/>
      <c r="F129" s="726"/>
      <c r="G129" s="726"/>
      <c r="H129" s="726"/>
      <c r="I129" s="726"/>
      <c r="J129" s="726"/>
      <c r="K129" s="726"/>
      <c r="L129" s="726"/>
      <c r="M129" s="726"/>
      <c r="N129" s="726"/>
      <c r="O129" s="726"/>
      <c r="P129" s="727"/>
    </row>
    <row r="130" spans="1:16" x14ac:dyDescent="0.3">
      <c r="A130" s="82" t="s">
        <v>42</v>
      </c>
      <c r="B130" s="28" t="s">
        <v>43</v>
      </c>
      <c r="C130" s="28" t="s">
        <v>100</v>
      </c>
      <c r="D130" s="58" t="s">
        <v>202</v>
      </c>
      <c r="E130" s="29" t="s">
        <v>46</v>
      </c>
      <c r="F130" s="46" t="s">
        <v>47</v>
      </c>
      <c r="G130" s="46" t="s">
        <v>203</v>
      </c>
      <c r="H130" s="32">
        <v>4554000</v>
      </c>
      <c r="I130" s="32"/>
      <c r="J130" s="26">
        <f t="shared" ref="J130:J131" si="22">H130+I130</f>
        <v>4554000</v>
      </c>
      <c r="K130" s="32">
        <v>0</v>
      </c>
      <c r="L130" s="32"/>
      <c r="M130" s="26">
        <f t="shared" ref="M130:M131" si="23">K130+L130</f>
        <v>0</v>
      </c>
      <c r="N130" s="32">
        <v>0</v>
      </c>
      <c r="O130" s="147"/>
      <c r="P130" s="148">
        <f t="shared" ref="P130:P131" si="24">N130+O130</f>
        <v>0</v>
      </c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202</v>
      </c>
      <c r="E131" s="29" t="s">
        <v>51</v>
      </c>
      <c r="F131" s="46" t="s">
        <v>52</v>
      </c>
      <c r="G131" s="46" t="s">
        <v>203</v>
      </c>
      <c r="H131" s="32">
        <v>1375308</v>
      </c>
      <c r="I131" s="32"/>
      <c r="J131" s="26">
        <f t="shared" si="22"/>
        <v>1375308</v>
      </c>
      <c r="K131" s="32">
        <v>0</v>
      </c>
      <c r="L131" s="32"/>
      <c r="M131" s="26">
        <f t="shared" si="23"/>
        <v>0</v>
      </c>
      <c r="N131" s="32">
        <v>0</v>
      </c>
      <c r="O131" s="147"/>
      <c r="P131" s="148">
        <f t="shared" si="24"/>
        <v>0</v>
      </c>
    </row>
    <row r="132" spans="1:16" ht="15" thickBot="1" x14ac:dyDescent="0.35">
      <c r="A132" s="728" t="s">
        <v>204</v>
      </c>
      <c r="B132" s="728"/>
      <c r="C132" s="728"/>
      <c r="D132" s="728"/>
      <c r="E132" s="728"/>
      <c r="F132" s="728"/>
      <c r="G132" s="728"/>
      <c r="H132" s="149">
        <f>SUM(H130:H131)</f>
        <v>5929308</v>
      </c>
      <c r="I132" s="149">
        <f t="shared" ref="I132:P132" si="25">SUM(I130:I131)</f>
        <v>0</v>
      </c>
      <c r="J132" s="149">
        <f t="shared" si="25"/>
        <v>5929308</v>
      </c>
      <c r="K132" s="149">
        <f t="shared" si="25"/>
        <v>0</v>
      </c>
      <c r="L132" s="149">
        <f t="shared" si="25"/>
        <v>0</v>
      </c>
      <c r="M132" s="149">
        <f t="shared" si="25"/>
        <v>0</v>
      </c>
      <c r="N132" s="149">
        <f t="shared" si="25"/>
        <v>0</v>
      </c>
      <c r="O132" s="149">
        <f t="shared" si="25"/>
        <v>0</v>
      </c>
      <c r="P132" s="149">
        <f t="shared" si="25"/>
        <v>0</v>
      </c>
    </row>
    <row r="133" spans="1:16" ht="15" thickBot="1" x14ac:dyDescent="0.35">
      <c r="A133" s="729" t="s">
        <v>205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1"/>
    </row>
    <row r="134" spans="1:16" x14ac:dyDescent="0.3">
      <c r="A134" s="150" t="s">
        <v>42</v>
      </c>
      <c r="B134" s="56" t="s">
        <v>43</v>
      </c>
      <c r="C134" s="56" t="s">
        <v>100</v>
      </c>
      <c r="D134" s="56" t="s">
        <v>206</v>
      </c>
      <c r="E134" s="56" t="s">
        <v>46</v>
      </c>
      <c r="F134" s="56" t="s">
        <v>47</v>
      </c>
      <c r="G134" s="46" t="s">
        <v>207</v>
      </c>
      <c r="H134" s="151">
        <v>251508</v>
      </c>
      <c r="I134" s="152"/>
      <c r="J134" s="26">
        <f t="shared" ref="J134:J135" si="26">H134+I134</f>
        <v>251508</v>
      </c>
      <c r="K134" s="26">
        <v>0</v>
      </c>
      <c r="L134" s="153"/>
      <c r="M134" s="26">
        <f t="shared" ref="M134:M135" si="27">K134+L134</f>
        <v>0</v>
      </c>
      <c r="N134" s="32">
        <v>0</v>
      </c>
      <c r="O134" s="147"/>
      <c r="P134" s="148">
        <f t="shared" ref="P134:P135" si="28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61" t="s">
        <v>206</v>
      </c>
      <c r="E135" s="61" t="s">
        <v>51</v>
      </c>
      <c r="F135" s="61" t="s">
        <v>52</v>
      </c>
      <c r="G135" s="161" t="s">
        <v>207</v>
      </c>
      <c r="H135" s="154">
        <v>75955.42</v>
      </c>
      <c r="I135" s="162"/>
      <c r="J135" s="51">
        <f t="shared" si="26"/>
        <v>75955.42</v>
      </c>
      <c r="K135" s="51">
        <v>0</v>
      </c>
      <c r="L135" s="156"/>
      <c r="M135" s="51">
        <f t="shared" si="27"/>
        <v>0</v>
      </c>
      <c r="N135" s="38">
        <v>0</v>
      </c>
      <c r="O135" s="163"/>
      <c r="P135" s="164">
        <f t="shared" si="28"/>
        <v>0</v>
      </c>
    </row>
    <row r="136" spans="1:16" x14ac:dyDescent="0.3">
      <c r="A136" s="706" t="s">
        <v>208</v>
      </c>
      <c r="B136" s="706"/>
      <c r="C136" s="706"/>
      <c r="D136" s="706"/>
      <c r="E136" s="706"/>
      <c r="F136" s="706"/>
      <c r="G136" s="706"/>
      <c r="H136" s="98">
        <f>SUM(H134:H135)</f>
        <v>327463.42</v>
      </c>
      <c r="I136" s="98">
        <f>SUM(I134:I135)</f>
        <v>0</v>
      </c>
      <c r="J136" s="98">
        <f>H136+I136</f>
        <v>327463.42</v>
      </c>
      <c r="K136" s="98">
        <f t="shared" ref="K136" si="29">SUM(K134:K135)</f>
        <v>0</v>
      </c>
      <c r="L136" s="98"/>
      <c r="M136" s="98"/>
      <c r="N136" s="98">
        <f>SUM(N134:N135)</f>
        <v>0</v>
      </c>
      <c r="O136" s="98"/>
      <c r="P136" s="98"/>
    </row>
    <row r="137" spans="1:16" ht="30" customHeight="1" x14ac:dyDescent="0.3">
      <c r="A137" s="735" t="s">
        <v>216</v>
      </c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7"/>
    </row>
    <row r="138" spans="1:16" x14ac:dyDescent="0.3">
      <c r="A138" s="150" t="s">
        <v>42</v>
      </c>
      <c r="B138" s="56" t="s">
        <v>43</v>
      </c>
      <c r="C138" s="56" t="s">
        <v>100</v>
      </c>
      <c r="D138" s="58" t="s">
        <v>217</v>
      </c>
      <c r="E138" s="58" t="s">
        <v>46</v>
      </c>
      <c r="F138" s="56" t="s">
        <v>47</v>
      </c>
      <c r="G138" s="46" t="s">
        <v>218</v>
      </c>
      <c r="H138" s="155">
        <v>99000</v>
      </c>
      <c r="I138" s="155"/>
      <c r="J138" s="26">
        <f t="shared" ref="J138:J139" si="30">H138+I138</f>
        <v>99000</v>
      </c>
      <c r="K138" s="32">
        <v>0</v>
      </c>
      <c r="L138" s="34"/>
      <c r="M138" s="26">
        <f t="shared" ref="M138:M139" si="31">K138+L138</f>
        <v>0</v>
      </c>
      <c r="N138" s="32">
        <v>0</v>
      </c>
      <c r="O138" s="147"/>
      <c r="P138" s="148">
        <f t="shared" ref="P138:P139" si="32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58" t="s">
        <v>217</v>
      </c>
      <c r="E139" s="58" t="s">
        <v>51</v>
      </c>
      <c r="F139" s="61" t="s">
        <v>52</v>
      </c>
      <c r="G139" s="46" t="s">
        <v>218</v>
      </c>
      <c r="H139" s="155">
        <v>29898</v>
      </c>
      <c r="I139" s="155"/>
      <c r="J139" s="51">
        <f t="shared" si="30"/>
        <v>29898</v>
      </c>
      <c r="K139" s="32">
        <v>0</v>
      </c>
      <c r="L139" s="34"/>
      <c r="M139" s="51">
        <f t="shared" si="31"/>
        <v>0</v>
      </c>
      <c r="N139" s="32">
        <v>0</v>
      </c>
      <c r="O139" s="147"/>
      <c r="P139" s="164">
        <f t="shared" si="32"/>
        <v>0</v>
      </c>
    </row>
    <row r="140" spans="1:16" x14ac:dyDescent="0.3">
      <c r="A140" s="706" t="s">
        <v>215</v>
      </c>
      <c r="B140" s="706"/>
      <c r="C140" s="706"/>
      <c r="D140" s="706"/>
      <c r="E140" s="706"/>
      <c r="F140" s="706"/>
      <c r="G140" s="706"/>
      <c r="H140" s="98">
        <f>SUM(H138:H139)</f>
        <v>128898</v>
      </c>
      <c r="I140" s="98">
        <f t="shared" ref="I140:P140" si="33">SUM(I138:I139)</f>
        <v>0</v>
      </c>
      <c r="J140" s="98">
        <f t="shared" si="33"/>
        <v>128898</v>
      </c>
      <c r="K140" s="98">
        <f t="shared" si="33"/>
        <v>0</v>
      </c>
      <c r="L140" s="98">
        <f t="shared" si="33"/>
        <v>0</v>
      </c>
      <c r="M140" s="98">
        <f t="shared" si="33"/>
        <v>0</v>
      </c>
      <c r="N140" s="98">
        <f t="shared" si="33"/>
        <v>0</v>
      </c>
      <c r="O140" s="98">
        <f t="shared" si="33"/>
        <v>0</v>
      </c>
      <c r="P140" s="98">
        <f t="shared" si="33"/>
        <v>0</v>
      </c>
    </row>
    <row r="141" spans="1:16" ht="28.95" customHeight="1" x14ac:dyDescent="0.3">
      <c r="A141" s="723" t="s">
        <v>160</v>
      </c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  <c r="M141" s="687"/>
      <c r="N141" s="687"/>
      <c r="O141" s="687"/>
      <c r="P141" s="724"/>
    </row>
    <row r="142" spans="1:16" ht="26.4" x14ac:dyDescent="0.3">
      <c r="A142" s="104" t="s">
        <v>161</v>
      </c>
      <c r="B142" s="40">
        <v>10</v>
      </c>
      <c r="C142" s="40" t="s">
        <v>162</v>
      </c>
      <c r="D142" s="45" t="s">
        <v>163</v>
      </c>
      <c r="E142" s="45" t="s">
        <v>174</v>
      </c>
      <c r="F142" s="45" t="s">
        <v>165</v>
      </c>
      <c r="G142" s="45" t="s">
        <v>182</v>
      </c>
      <c r="H142" s="32">
        <v>2216000</v>
      </c>
      <c r="I142" s="32"/>
      <c r="J142" s="32">
        <f>H142+I142</f>
        <v>2216000</v>
      </c>
      <c r="K142" s="32">
        <v>0</v>
      </c>
      <c r="L142" s="32"/>
      <c r="M142" s="32">
        <f>K142+L142</f>
        <v>0</v>
      </c>
      <c r="N142" s="32">
        <v>0</v>
      </c>
      <c r="O142" s="97"/>
      <c r="P142" s="32">
        <f>N142+O142</f>
        <v>0</v>
      </c>
    </row>
    <row r="143" spans="1:16" x14ac:dyDescent="0.3">
      <c r="A143" s="708" t="s">
        <v>167</v>
      </c>
      <c r="B143" s="709"/>
      <c r="C143" s="709"/>
      <c r="D143" s="709"/>
      <c r="E143" s="709"/>
      <c r="F143" s="709"/>
      <c r="G143" s="710"/>
      <c r="H143" s="101">
        <f t="shared" ref="H143:P143" si="34">SUM(H142:H142)</f>
        <v>2216000</v>
      </c>
      <c r="I143" s="101">
        <f t="shared" si="34"/>
        <v>0</v>
      </c>
      <c r="J143" s="101">
        <f t="shared" si="34"/>
        <v>2216000</v>
      </c>
      <c r="K143" s="101">
        <f t="shared" si="34"/>
        <v>0</v>
      </c>
      <c r="L143" s="101">
        <f t="shared" si="34"/>
        <v>0</v>
      </c>
      <c r="M143" s="101">
        <f t="shared" si="34"/>
        <v>0</v>
      </c>
      <c r="N143" s="101">
        <f t="shared" si="34"/>
        <v>0</v>
      </c>
      <c r="O143" s="101">
        <f t="shared" si="34"/>
        <v>0</v>
      </c>
      <c r="P143" s="101">
        <f t="shared" si="34"/>
        <v>0</v>
      </c>
    </row>
    <row r="144" spans="1:16" ht="25.2" customHeight="1" x14ac:dyDescent="0.3">
      <c r="A144" s="711" t="s">
        <v>168</v>
      </c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3"/>
    </row>
    <row r="145" spans="1:16" ht="26.4" x14ac:dyDescent="0.3">
      <c r="A145" s="105" t="s">
        <v>161</v>
      </c>
      <c r="B145" s="106" t="s">
        <v>43</v>
      </c>
      <c r="C145" s="106" t="s">
        <v>100</v>
      </c>
      <c r="D145" s="107" t="s">
        <v>169</v>
      </c>
      <c r="E145" s="107" t="s">
        <v>164</v>
      </c>
      <c r="F145" s="107" t="s">
        <v>165</v>
      </c>
      <c r="G145" s="108" t="s">
        <v>170</v>
      </c>
      <c r="H145" s="32">
        <v>876245</v>
      </c>
      <c r="I145" s="32"/>
      <c r="J145" s="32">
        <f>H145+I145</f>
        <v>876245</v>
      </c>
      <c r="K145" s="32">
        <v>0</v>
      </c>
      <c r="L145" s="32"/>
      <c r="M145" s="32">
        <f t="shared" ref="M145:M146" si="35">K145+L145</f>
        <v>0</v>
      </c>
      <c r="N145" s="32">
        <v>0</v>
      </c>
      <c r="O145" s="97"/>
      <c r="P145" s="32">
        <f t="shared" ref="P145:P146" si="36">N145+O145</f>
        <v>0</v>
      </c>
    </row>
    <row r="146" spans="1:16" x14ac:dyDescent="0.3">
      <c r="A146" s="105" t="s">
        <v>175</v>
      </c>
      <c r="B146" s="40" t="s">
        <v>172</v>
      </c>
      <c r="C146" s="40" t="s">
        <v>173</v>
      </c>
      <c r="D146" s="45" t="s">
        <v>169</v>
      </c>
      <c r="E146" s="45" t="s">
        <v>174</v>
      </c>
      <c r="F146" s="45" t="s">
        <v>171</v>
      </c>
      <c r="G146" s="45" t="s">
        <v>170</v>
      </c>
      <c r="H146" s="32">
        <v>93777</v>
      </c>
      <c r="I146" s="32"/>
      <c r="J146" s="32">
        <f>H146+I146</f>
        <v>93777</v>
      </c>
      <c r="K146" s="32">
        <v>0</v>
      </c>
      <c r="L146" s="32"/>
      <c r="M146" s="32">
        <f t="shared" si="35"/>
        <v>0</v>
      </c>
      <c r="N146" s="32">
        <v>0</v>
      </c>
      <c r="O146" s="97"/>
      <c r="P146" s="32">
        <f t="shared" si="36"/>
        <v>0</v>
      </c>
    </row>
    <row r="147" spans="1:16" x14ac:dyDescent="0.3">
      <c r="A147" s="708" t="s">
        <v>176</v>
      </c>
      <c r="B147" s="709"/>
      <c r="C147" s="709"/>
      <c r="D147" s="709"/>
      <c r="E147" s="709"/>
      <c r="F147" s="709"/>
      <c r="G147" s="710"/>
      <c r="H147" s="101">
        <f>SUM(H145:H146)</f>
        <v>970022</v>
      </c>
      <c r="I147" s="101">
        <f t="shared" ref="I147:P147" si="37">SUM(I145:I146)</f>
        <v>0</v>
      </c>
      <c r="J147" s="101">
        <f t="shared" si="37"/>
        <v>970022</v>
      </c>
      <c r="K147" s="101">
        <f t="shared" si="37"/>
        <v>0</v>
      </c>
      <c r="L147" s="101">
        <f t="shared" si="37"/>
        <v>0</v>
      </c>
      <c r="M147" s="101">
        <f t="shared" si="37"/>
        <v>0</v>
      </c>
      <c r="N147" s="101">
        <f t="shared" si="37"/>
        <v>0</v>
      </c>
      <c r="O147" s="101">
        <f t="shared" si="37"/>
        <v>0</v>
      </c>
      <c r="P147" s="101">
        <f t="shared" si="37"/>
        <v>0</v>
      </c>
    </row>
    <row r="148" spans="1:16" x14ac:dyDescent="0.3">
      <c r="A148" s="717" t="s">
        <v>187</v>
      </c>
      <c r="B148" s="718"/>
      <c r="C148" s="718"/>
      <c r="D148" s="718"/>
      <c r="E148" s="718"/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9"/>
    </row>
    <row r="149" spans="1:16" x14ac:dyDescent="0.3">
      <c r="A149" s="129" t="s">
        <v>81</v>
      </c>
      <c r="B149" s="130" t="s">
        <v>43</v>
      </c>
      <c r="C149" s="131" t="s">
        <v>100</v>
      </c>
      <c r="D149" s="131" t="s">
        <v>188</v>
      </c>
      <c r="E149" s="131">
        <v>244</v>
      </c>
      <c r="F149" s="131" t="s">
        <v>82</v>
      </c>
      <c r="G149" s="132" t="s">
        <v>189</v>
      </c>
      <c r="H149" s="32">
        <v>3150000</v>
      </c>
      <c r="I149" s="32"/>
      <c r="J149" s="32">
        <f>H149+I149</f>
        <v>3150000</v>
      </c>
      <c r="K149" s="32">
        <v>0</v>
      </c>
      <c r="L149" s="32"/>
      <c r="M149" s="32">
        <f t="shared" ref="M149" si="38">K149+L149</f>
        <v>0</v>
      </c>
      <c r="N149" s="32">
        <v>0</v>
      </c>
      <c r="O149" s="97"/>
      <c r="P149" s="32">
        <f t="shared" ref="P149" si="39">N149+O149</f>
        <v>0</v>
      </c>
    </row>
    <row r="150" spans="1:16" x14ac:dyDescent="0.3">
      <c r="A150" s="708" t="s">
        <v>190</v>
      </c>
      <c r="B150" s="709"/>
      <c r="C150" s="709"/>
      <c r="D150" s="709"/>
      <c r="E150" s="709"/>
      <c r="F150" s="709"/>
      <c r="G150" s="710"/>
      <c r="H150" s="101">
        <f>SUM(H149)</f>
        <v>3150000</v>
      </c>
      <c r="I150" s="101">
        <f t="shared" ref="I150:P150" si="40">SUM(I149)</f>
        <v>0</v>
      </c>
      <c r="J150" s="101">
        <f t="shared" si="40"/>
        <v>3150000</v>
      </c>
      <c r="K150" s="101">
        <f t="shared" si="40"/>
        <v>0</v>
      </c>
      <c r="L150" s="101">
        <f t="shared" si="40"/>
        <v>0</v>
      </c>
      <c r="M150" s="101">
        <f t="shared" si="40"/>
        <v>0</v>
      </c>
      <c r="N150" s="101">
        <f t="shared" si="40"/>
        <v>0</v>
      </c>
      <c r="O150" s="101">
        <f t="shared" si="40"/>
        <v>0</v>
      </c>
      <c r="P150" s="101">
        <f t="shared" si="40"/>
        <v>0</v>
      </c>
    </row>
    <row r="151" spans="1:16" x14ac:dyDescent="0.3">
      <c r="A151" s="720" t="s">
        <v>191</v>
      </c>
      <c r="B151" s="721"/>
      <c r="C151" s="721"/>
      <c r="D151" s="721"/>
      <c r="E151" s="721"/>
      <c r="F151" s="721"/>
      <c r="G151" s="721"/>
      <c r="H151" s="721"/>
      <c r="I151" s="721"/>
      <c r="J151" s="721"/>
      <c r="K151" s="721"/>
      <c r="L151" s="721"/>
      <c r="M151" s="721"/>
      <c r="N151" s="721"/>
      <c r="O151" s="721"/>
      <c r="P151" s="722"/>
    </row>
    <row r="152" spans="1:16" ht="26.4" x14ac:dyDescent="0.3">
      <c r="A152" s="133" t="s">
        <v>192</v>
      </c>
      <c r="B152" s="133" t="s">
        <v>172</v>
      </c>
      <c r="C152" s="133" t="s">
        <v>173</v>
      </c>
      <c r="D152" s="134" t="s">
        <v>193</v>
      </c>
      <c r="E152" s="134" t="s">
        <v>164</v>
      </c>
      <c r="F152" s="134" t="s">
        <v>165</v>
      </c>
      <c r="G152" s="132" t="s">
        <v>195</v>
      </c>
      <c r="H152" s="32">
        <v>1260000</v>
      </c>
      <c r="I152" s="32"/>
      <c r="J152" s="32">
        <f t="shared" ref="J152:J153" si="41">H152+I152</f>
        <v>1260000</v>
      </c>
      <c r="K152" s="32">
        <v>0</v>
      </c>
      <c r="L152" s="32"/>
      <c r="M152" s="32">
        <f t="shared" ref="M152:M153" si="42">K152+L152</f>
        <v>0</v>
      </c>
      <c r="N152" s="32">
        <v>0</v>
      </c>
      <c r="O152" s="97"/>
      <c r="P152" s="32">
        <f t="shared" ref="P152:P153" si="43">N152+O152</f>
        <v>0</v>
      </c>
    </row>
    <row r="153" spans="1:16" ht="26.4" x14ac:dyDescent="0.3">
      <c r="A153" s="133" t="s">
        <v>192</v>
      </c>
      <c r="B153" s="133" t="s">
        <v>172</v>
      </c>
      <c r="C153" s="133" t="s">
        <v>173</v>
      </c>
      <c r="D153" s="134" t="s">
        <v>194</v>
      </c>
      <c r="E153" s="134" t="s">
        <v>164</v>
      </c>
      <c r="F153" s="134" t="s">
        <v>165</v>
      </c>
      <c r="G153" s="132" t="s">
        <v>48</v>
      </c>
      <c r="H153" s="32">
        <v>540000</v>
      </c>
      <c r="I153" s="32"/>
      <c r="J153" s="32">
        <f t="shared" si="41"/>
        <v>540000</v>
      </c>
      <c r="K153" s="32">
        <v>0</v>
      </c>
      <c r="L153" s="32"/>
      <c r="M153" s="32">
        <f t="shared" si="42"/>
        <v>0</v>
      </c>
      <c r="N153" s="32">
        <v>0</v>
      </c>
      <c r="O153" s="97"/>
      <c r="P153" s="32">
        <f t="shared" si="43"/>
        <v>0</v>
      </c>
    </row>
    <row r="154" spans="1:16" x14ac:dyDescent="0.3">
      <c r="A154" s="708" t="s">
        <v>196</v>
      </c>
      <c r="B154" s="709"/>
      <c r="C154" s="709"/>
      <c r="D154" s="709"/>
      <c r="E154" s="709"/>
      <c r="F154" s="709"/>
      <c r="G154" s="710"/>
      <c r="H154" s="101">
        <f>SUM(H152:H153)</f>
        <v>1800000</v>
      </c>
      <c r="I154" s="101">
        <f t="shared" ref="I154:P154" si="44">SUM(I152:I153)</f>
        <v>0</v>
      </c>
      <c r="J154" s="101">
        <f t="shared" si="44"/>
        <v>1800000</v>
      </c>
      <c r="K154" s="101">
        <f t="shared" si="44"/>
        <v>0</v>
      </c>
      <c r="L154" s="101">
        <f t="shared" si="44"/>
        <v>0</v>
      </c>
      <c r="M154" s="101">
        <f t="shared" si="44"/>
        <v>0</v>
      </c>
      <c r="N154" s="101">
        <f t="shared" si="44"/>
        <v>0</v>
      </c>
      <c r="O154" s="101">
        <f t="shared" si="44"/>
        <v>0</v>
      </c>
      <c r="P154" s="101">
        <f t="shared" si="44"/>
        <v>0</v>
      </c>
    </row>
    <row r="155" spans="1:16" x14ac:dyDescent="0.3">
      <c r="A155" s="717" t="s">
        <v>223</v>
      </c>
      <c r="B155" s="718"/>
      <c r="C155" s="718"/>
      <c r="D155" s="718"/>
      <c r="E155" s="718"/>
      <c r="F155" s="718"/>
      <c r="G155" s="718"/>
      <c r="H155" s="718"/>
      <c r="I155" s="718"/>
      <c r="J155" s="718"/>
      <c r="K155" s="718"/>
      <c r="L155" s="718"/>
      <c r="M155" s="718"/>
      <c r="N155" s="718"/>
      <c r="O155" s="718"/>
      <c r="P155" s="719"/>
    </row>
    <row r="156" spans="1:16" x14ac:dyDescent="0.3">
      <c r="A156" s="40" t="s">
        <v>73</v>
      </c>
      <c r="B156" s="133" t="s">
        <v>43</v>
      </c>
      <c r="C156" s="133" t="s">
        <v>100</v>
      </c>
      <c r="D156" s="134" t="s">
        <v>224</v>
      </c>
      <c r="E156" s="134" t="s">
        <v>54</v>
      </c>
      <c r="F156" s="134" t="s">
        <v>74</v>
      </c>
      <c r="G156" s="132" t="s">
        <v>225</v>
      </c>
      <c r="H156" s="32">
        <v>83700</v>
      </c>
      <c r="I156" s="32"/>
      <c r="J156" s="32">
        <f t="shared" ref="J156:J159" si="45">H156+I156</f>
        <v>83700</v>
      </c>
      <c r="K156" s="32">
        <v>0</v>
      </c>
      <c r="L156" s="32"/>
      <c r="M156" s="32">
        <f t="shared" ref="M156:M164" si="46">K156+L156</f>
        <v>0</v>
      </c>
      <c r="N156" s="32">
        <v>0</v>
      </c>
      <c r="O156" s="97"/>
      <c r="P156" s="32">
        <f t="shared" ref="P156:P164" si="47">N156+O156</f>
        <v>0</v>
      </c>
    </row>
    <row r="157" spans="1:16" x14ac:dyDescent="0.3">
      <c r="A157" s="40" t="s">
        <v>73</v>
      </c>
      <c r="B157" s="133" t="s">
        <v>43</v>
      </c>
      <c r="C157" s="133" t="s">
        <v>100</v>
      </c>
      <c r="D157" s="134" t="s">
        <v>226</v>
      </c>
      <c r="E157" s="134" t="s">
        <v>54</v>
      </c>
      <c r="F157" s="134" t="s">
        <v>74</v>
      </c>
      <c r="G157" s="132" t="s">
        <v>48</v>
      </c>
      <c r="H157" s="32">
        <v>9300</v>
      </c>
      <c r="I157" s="32"/>
      <c r="J157" s="32">
        <f t="shared" si="45"/>
        <v>9300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82" t="s">
        <v>220</v>
      </c>
      <c r="B158" s="133" t="s">
        <v>43</v>
      </c>
      <c r="C158" s="133" t="s">
        <v>100</v>
      </c>
      <c r="D158" s="134" t="s">
        <v>224</v>
      </c>
      <c r="E158" s="134" t="s">
        <v>54</v>
      </c>
      <c r="F158" s="134" t="s">
        <v>219</v>
      </c>
      <c r="G158" s="132" t="s">
        <v>225</v>
      </c>
      <c r="H158" s="32">
        <v>1620000</v>
      </c>
      <c r="I158" s="32"/>
      <c r="J158" s="32">
        <f t="shared" si="45"/>
        <v>1620000</v>
      </c>
      <c r="K158" s="32">
        <v>0</v>
      </c>
      <c r="L158" s="32"/>
      <c r="M158" s="32">
        <f t="shared" si="46"/>
        <v>0</v>
      </c>
      <c r="N158" s="32">
        <v>0</v>
      </c>
      <c r="O158" s="97"/>
      <c r="P158" s="32">
        <f t="shared" si="47"/>
        <v>0</v>
      </c>
    </row>
    <row r="159" spans="1:16" x14ac:dyDescent="0.3">
      <c r="A159" s="82" t="s">
        <v>220</v>
      </c>
      <c r="B159" s="133" t="s">
        <v>43</v>
      </c>
      <c r="C159" s="133" t="s">
        <v>100</v>
      </c>
      <c r="D159" s="134" t="s">
        <v>226</v>
      </c>
      <c r="E159" s="134" t="s">
        <v>54</v>
      </c>
      <c r="F159" s="134" t="s">
        <v>219</v>
      </c>
      <c r="G159" s="132" t="s">
        <v>48</v>
      </c>
      <c r="H159" s="32">
        <v>180000</v>
      </c>
      <c r="I159" s="32"/>
      <c r="J159" s="32">
        <f t="shared" si="45"/>
        <v>180000</v>
      </c>
      <c r="K159" s="32">
        <v>0</v>
      </c>
      <c r="L159" s="32"/>
      <c r="M159" s="32">
        <f t="shared" si="46"/>
        <v>0</v>
      </c>
      <c r="N159" s="32">
        <v>0</v>
      </c>
      <c r="O159" s="97"/>
      <c r="P159" s="32">
        <f t="shared" si="47"/>
        <v>0</v>
      </c>
    </row>
    <row r="160" spans="1:16" x14ac:dyDescent="0.3">
      <c r="A160" s="708" t="s">
        <v>230</v>
      </c>
      <c r="B160" s="709"/>
      <c r="C160" s="709"/>
      <c r="D160" s="709"/>
      <c r="E160" s="709"/>
      <c r="F160" s="709"/>
      <c r="G160" s="710"/>
      <c r="H160" s="101">
        <f>SUM(H156:H159)</f>
        <v>1893000</v>
      </c>
      <c r="I160" s="101">
        <f t="shared" ref="I160:P160" si="48">SUM(I156:I159)</f>
        <v>0</v>
      </c>
      <c r="J160" s="101">
        <f t="shared" si="48"/>
        <v>1893000</v>
      </c>
      <c r="K160" s="101">
        <f t="shared" si="48"/>
        <v>0</v>
      </c>
      <c r="L160" s="101">
        <f t="shared" si="48"/>
        <v>0</v>
      </c>
      <c r="M160" s="101">
        <f t="shared" si="48"/>
        <v>0</v>
      </c>
      <c r="N160" s="101">
        <f t="shared" si="48"/>
        <v>0</v>
      </c>
      <c r="O160" s="101">
        <f t="shared" si="48"/>
        <v>0</v>
      </c>
      <c r="P160" s="101">
        <f t="shared" si="48"/>
        <v>0</v>
      </c>
    </row>
    <row r="161" spans="1:16" x14ac:dyDescent="0.3">
      <c r="A161" s="717" t="s">
        <v>245</v>
      </c>
      <c r="B161" s="718"/>
      <c r="C161" s="718"/>
      <c r="D161" s="718"/>
      <c r="E161" s="718"/>
      <c r="F161" s="718"/>
      <c r="G161" s="718"/>
      <c r="H161" s="718"/>
      <c r="I161" s="718"/>
      <c r="J161" s="718"/>
      <c r="K161" s="718"/>
      <c r="L161" s="718"/>
      <c r="M161" s="718"/>
      <c r="N161" s="718"/>
      <c r="O161" s="718"/>
      <c r="P161" s="719"/>
    </row>
    <row r="162" spans="1:16" x14ac:dyDescent="0.3">
      <c r="A162" s="129" t="s">
        <v>81</v>
      </c>
      <c r="B162" s="133" t="s">
        <v>43</v>
      </c>
      <c r="C162" s="133" t="s">
        <v>243</v>
      </c>
      <c r="D162" s="134" t="s">
        <v>242</v>
      </c>
      <c r="E162" s="134" t="s">
        <v>54</v>
      </c>
      <c r="F162" s="134" t="s">
        <v>82</v>
      </c>
      <c r="G162" s="132" t="s">
        <v>244</v>
      </c>
      <c r="H162" s="32">
        <v>54172.44</v>
      </c>
      <c r="I162" s="32"/>
      <c r="J162" s="32">
        <f>SUM(H162:I162)</f>
        <v>54172.44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40" t="s">
        <v>241</v>
      </c>
      <c r="B163" s="133" t="s">
        <v>43</v>
      </c>
      <c r="C163" s="133" t="s">
        <v>243</v>
      </c>
      <c r="D163" s="134" t="s">
        <v>242</v>
      </c>
      <c r="E163" s="134" t="s">
        <v>54</v>
      </c>
      <c r="F163" s="134" t="s">
        <v>240</v>
      </c>
      <c r="G163" s="132" t="s">
        <v>244</v>
      </c>
      <c r="H163" s="32">
        <v>3000</v>
      </c>
      <c r="I163" s="32"/>
      <c r="J163" s="32">
        <f t="shared" ref="J163:J164" si="49">SUM(H163:I163)</f>
        <v>3000</v>
      </c>
      <c r="K163" s="32">
        <v>0</v>
      </c>
      <c r="L163" s="32"/>
      <c r="M163" s="32">
        <f t="shared" si="46"/>
        <v>0</v>
      </c>
      <c r="N163" s="32">
        <v>0</v>
      </c>
      <c r="O163" s="97"/>
      <c r="P163" s="32">
        <f t="shared" si="47"/>
        <v>0</v>
      </c>
    </row>
    <row r="164" spans="1:16" x14ac:dyDescent="0.3">
      <c r="A164" s="40" t="s">
        <v>91</v>
      </c>
      <c r="B164" s="133" t="s">
        <v>43</v>
      </c>
      <c r="C164" s="133" t="s">
        <v>243</v>
      </c>
      <c r="D164" s="134" t="s">
        <v>242</v>
      </c>
      <c r="E164" s="134" t="s">
        <v>54</v>
      </c>
      <c r="F164" s="134" t="s">
        <v>92</v>
      </c>
      <c r="G164" s="132" t="s">
        <v>244</v>
      </c>
      <c r="H164" s="32">
        <v>4000</v>
      </c>
      <c r="I164" s="32"/>
      <c r="J164" s="32">
        <f t="shared" si="49"/>
        <v>4000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708" t="s">
        <v>246</v>
      </c>
      <c r="B165" s="709"/>
      <c r="C165" s="709"/>
      <c r="D165" s="709"/>
      <c r="E165" s="709"/>
      <c r="F165" s="709"/>
      <c r="G165" s="710"/>
      <c r="H165" s="101">
        <f>SUM(H162:H164)</f>
        <v>61172.44</v>
      </c>
      <c r="I165" s="101">
        <f t="shared" ref="I165:P165" si="50">SUM(I162:I164)</f>
        <v>0</v>
      </c>
      <c r="J165" s="101">
        <f t="shared" si="50"/>
        <v>61172.44</v>
      </c>
      <c r="K165" s="101">
        <f t="shared" si="50"/>
        <v>0</v>
      </c>
      <c r="L165" s="101">
        <f t="shared" si="50"/>
        <v>0</v>
      </c>
      <c r="M165" s="101">
        <f t="shared" si="50"/>
        <v>0</v>
      </c>
      <c r="N165" s="101">
        <f t="shared" si="50"/>
        <v>0</v>
      </c>
      <c r="O165" s="101">
        <f t="shared" si="50"/>
        <v>0</v>
      </c>
      <c r="P165" s="101">
        <f t="shared" si="50"/>
        <v>0</v>
      </c>
    </row>
    <row r="166" spans="1:16" x14ac:dyDescent="0.3">
      <c r="A166" s="701" t="s">
        <v>131</v>
      </c>
      <c r="B166" s="701"/>
      <c r="C166" s="701"/>
      <c r="D166" s="701"/>
      <c r="E166" s="701"/>
      <c r="F166" s="701"/>
      <c r="G166" s="701"/>
      <c r="H166" s="103">
        <f>H62+H93+H96+H108+H112+H143+H147+H128+H150+H154+H136+H132+H140+H160+H165</f>
        <v>124794760.45</v>
      </c>
      <c r="I166" s="103">
        <f t="shared" ref="I166:P166" si="51">I62+I93+I96+I108+I112+I143+I147+I128+I150+I154+I136+I132+I140+I160+I165</f>
        <v>0</v>
      </c>
      <c r="J166" s="103">
        <f t="shared" si="51"/>
        <v>124794760.45</v>
      </c>
      <c r="K166" s="103">
        <f t="shared" si="51"/>
        <v>33521479.18</v>
      </c>
      <c r="L166" s="103">
        <f t="shared" si="51"/>
        <v>0</v>
      </c>
      <c r="M166" s="103">
        <f t="shared" si="51"/>
        <v>33521479.18</v>
      </c>
      <c r="N166" s="103">
        <f t="shared" si="51"/>
        <v>34259965.640000001</v>
      </c>
      <c r="O166" s="103">
        <f t="shared" si="51"/>
        <v>0</v>
      </c>
      <c r="P166" s="103">
        <f t="shared" si="51"/>
        <v>34259965.640000001</v>
      </c>
    </row>
    <row r="167" spans="1:1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6" x14ac:dyDescent="0.3">
      <c r="A168" s="72" t="s">
        <v>132</v>
      </c>
      <c r="B168" s="73"/>
      <c r="C168" s="72"/>
      <c r="D168" s="72"/>
      <c r="E168" s="698" t="s">
        <v>133</v>
      </c>
      <c r="F168" s="698"/>
      <c r="G168" s="698"/>
      <c r="H168" s="1"/>
      <c r="I168" s="1"/>
      <c r="J168" s="1"/>
      <c r="K168" s="1"/>
      <c r="L168" s="1"/>
      <c r="M168" s="1"/>
      <c r="N168" s="1"/>
    </row>
    <row r="169" spans="1:16" x14ac:dyDescent="0.3">
      <c r="A169" s="2" t="s">
        <v>134</v>
      </c>
      <c r="B169" s="696" t="s">
        <v>135</v>
      </c>
      <c r="C169" s="699"/>
      <c r="D169" s="699"/>
      <c r="E169" s="699" t="s">
        <v>136</v>
      </c>
      <c r="F169" s="699"/>
      <c r="G169" s="699"/>
      <c r="H169" s="1"/>
      <c r="I169" s="1"/>
      <c r="J169" s="1"/>
      <c r="K169" s="1"/>
      <c r="L169" s="1"/>
      <c r="M169" s="1"/>
      <c r="N169" s="1"/>
    </row>
    <row r="170" spans="1:16" x14ac:dyDescent="0.3">
      <c r="A170" s="2"/>
      <c r="B170" s="193"/>
      <c r="C170" s="193"/>
      <c r="D170" s="193"/>
      <c r="E170" s="193"/>
      <c r="F170" s="193"/>
      <c r="G170" s="193"/>
      <c r="H170" s="1"/>
      <c r="I170" s="1"/>
      <c r="J170" s="1"/>
      <c r="K170" s="1"/>
      <c r="L170" s="1"/>
      <c r="M170" s="1"/>
      <c r="N170" s="1"/>
    </row>
    <row r="171" spans="1:16" x14ac:dyDescent="0.3">
      <c r="A171" s="72" t="s">
        <v>152</v>
      </c>
      <c r="B171" s="73"/>
      <c r="C171" s="75"/>
      <c r="D171" s="75"/>
      <c r="E171" s="5"/>
      <c r="F171" s="695" t="s">
        <v>138</v>
      </c>
      <c r="G171" s="695"/>
      <c r="H171" s="1"/>
      <c r="I171" s="1"/>
      <c r="J171" s="1"/>
      <c r="K171" s="1"/>
      <c r="L171" s="1"/>
      <c r="M171" s="1"/>
      <c r="N171" s="1"/>
    </row>
    <row r="172" spans="1:16" x14ac:dyDescent="0.3">
      <c r="A172" s="2" t="s">
        <v>134</v>
      </c>
      <c r="B172" s="696" t="s">
        <v>135</v>
      </c>
      <c r="C172" s="697"/>
      <c r="D172" s="697"/>
      <c r="E172" s="76"/>
      <c r="F172" s="697" t="s">
        <v>136</v>
      </c>
      <c r="G172" s="697"/>
      <c r="H172" s="1"/>
      <c r="I172" s="1"/>
      <c r="J172" s="1"/>
      <c r="K172" s="1"/>
      <c r="L172" s="1"/>
      <c r="M172" s="1"/>
      <c r="N172" s="1"/>
    </row>
    <row r="173" spans="1:16" x14ac:dyDescent="0.3">
      <c r="A173" s="2"/>
      <c r="B173" s="2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</row>
    <row r="174" spans="1:16" x14ac:dyDescent="0.3">
      <c r="A174" s="72" t="s">
        <v>153</v>
      </c>
      <c r="B174" s="73"/>
      <c r="C174" s="75"/>
      <c r="D174" s="75"/>
      <c r="E174" s="5"/>
      <c r="F174" s="695" t="s">
        <v>140</v>
      </c>
      <c r="G174" s="695"/>
      <c r="H174" s="1"/>
      <c r="I174" s="1"/>
      <c r="J174" s="1"/>
      <c r="K174" s="1"/>
      <c r="L174" s="1"/>
      <c r="M174" s="1"/>
      <c r="N174" s="1"/>
    </row>
    <row r="175" spans="1:16" x14ac:dyDescent="0.3">
      <c r="A175" s="2" t="s">
        <v>141</v>
      </c>
      <c r="B175" s="696" t="s">
        <v>135</v>
      </c>
      <c r="C175" s="697"/>
      <c r="D175" s="697"/>
      <c r="E175" s="76"/>
      <c r="F175" s="697" t="s">
        <v>136</v>
      </c>
      <c r="G175" s="697"/>
      <c r="H175" s="1"/>
      <c r="I175" s="1"/>
      <c r="J175" s="1"/>
      <c r="K175" s="1"/>
      <c r="L175" s="1"/>
      <c r="M175" s="1"/>
      <c r="N17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3:P114"/>
    <mergeCell ref="A62:G62"/>
    <mergeCell ref="A63:P63"/>
    <mergeCell ref="A93:G93"/>
    <mergeCell ref="A94:P94"/>
    <mergeCell ref="A96:G96"/>
    <mergeCell ref="A97:N98"/>
    <mergeCell ref="A102:G102"/>
    <mergeCell ref="A107:G107"/>
    <mergeCell ref="A108:G108"/>
    <mergeCell ref="A109:N109"/>
    <mergeCell ref="A112:G112"/>
    <mergeCell ref="A144:P144"/>
    <mergeCell ref="A119:G119"/>
    <mergeCell ref="A127:G127"/>
    <mergeCell ref="A128:G128"/>
    <mergeCell ref="A129:P129"/>
    <mergeCell ref="A132:G132"/>
    <mergeCell ref="A133:P133"/>
    <mergeCell ref="A136:G136"/>
    <mergeCell ref="A137:P137"/>
    <mergeCell ref="A140:G140"/>
    <mergeCell ref="A141:P141"/>
    <mergeCell ref="A143:G143"/>
    <mergeCell ref="B169:D169"/>
    <mergeCell ref="E169:G169"/>
    <mergeCell ref="A147:G147"/>
    <mergeCell ref="A148:P148"/>
    <mergeCell ref="A150:G150"/>
    <mergeCell ref="A151:P151"/>
    <mergeCell ref="A154:G154"/>
    <mergeCell ref="A155:P155"/>
    <mergeCell ref="A160:G160"/>
    <mergeCell ref="A161:P161"/>
    <mergeCell ref="A165:G165"/>
    <mergeCell ref="A166:G166"/>
    <mergeCell ref="E168:G168"/>
    <mergeCell ref="F171:G171"/>
    <mergeCell ref="B172:D172"/>
    <mergeCell ref="F172:G172"/>
    <mergeCell ref="F174:G174"/>
    <mergeCell ref="B175:D175"/>
    <mergeCell ref="F175:G175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zoomScale="80" zoomScaleNormal="80" workbookViewId="0">
      <selection activeCell="I122" sqref="I122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251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252</v>
      </c>
      <c r="C24" s="703"/>
      <c r="D24" s="703"/>
      <c r="E24" s="703"/>
      <c r="F24" s="703"/>
      <c r="G24" s="703"/>
      <c r="H24" s="703"/>
      <c r="I24" s="703"/>
      <c r="J24" s="95" t="str">
        <f>H19</f>
        <v>10 марта 2025 года</v>
      </c>
      <c r="K24" s="1"/>
      <c r="L24" s="1"/>
      <c r="M24" s="1"/>
      <c r="P24" s="19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00"/>
      <c r="M25" s="200"/>
      <c r="O25" s="20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00"/>
      <c r="M26" s="200"/>
      <c r="O26" s="200" t="s">
        <v>16</v>
      </c>
      <c r="P26" s="17" t="str">
        <f>H19</f>
        <v>10 марта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97"/>
      <c r="I27" s="197"/>
      <c r="J27" s="197"/>
      <c r="L27" s="200"/>
      <c r="M27" s="200"/>
      <c r="O27" s="20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97"/>
      <c r="I28" s="197"/>
      <c r="J28" s="197"/>
      <c r="L28" s="200"/>
      <c r="M28" s="200"/>
      <c r="O28" s="20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00"/>
      <c r="M29" s="200"/>
      <c r="O29" s="20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00"/>
      <c r="M30" s="200"/>
      <c r="O30" s="20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00"/>
      <c r="M31" s="200"/>
      <c r="O31" s="20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00"/>
      <c r="M32" s="200"/>
      <c r="O32" s="20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45719</v>
      </c>
      <c r="I34" s="199" t="s">
        <v>150</v>
      </c>
      <c r="J34" s="199" t="s">
        <v>151</v>
      </c>
      <c r="K34" s="96">
        <f>H34</f>
        <v>45719</v>
      </c>
      <c r="L34" s="199" t="s">
        <v>150</v>
      </c>
      <c r="M34" s="199" t="s">
        <v>151</v>
      </c>
      <c r="N34" s="96">
        <f>H34</f>
        <v>45719</v>
      </c>
      <c r="O34" s="199" t="s">
        <v>150</v>
      </c>
      <c r="P34" s="199" t="s">
        <v>151</v>
      </c>
    </row>
    <row r="35" spans="1:16" x14ac:dyDescent="0.3">
      <c r="A35" s="198">
        <v>1</v>
      </c>
      <c r="B35" s="198">
        <f t="shared" ref="B35:G35" si="0">SUM(A35+1)</f>
        <v>2</v>
      </c>
      <c r="C35" s="198">
        <f t="shared" si="0"/>
        <v>3</v>
      </c>
      <c r="D35" s="198">
        <f t="shared" si="0"/>
        <v>4</v>
      </c>
      <c r="E35" s="198">
        <f t="shared" si="0"/>
        <v>5</v>
      </c>
      <c r="F35" s="198">
        <f t="shared" si="0"/>
        <v>6</v>
      </c>
      <c r="G35" s="198">
        <f t="shared" si="0"/>
        <v>7</v>
      </c>
      <c r="H35" s="198">
        <v>8</v>
      </c>
      <c r="I35" s="198">
        <v>9</v>
      </c>
      <c r="J35" s="198">
        <v>10</v>
      </c>
      <c r="K35" s="198">
        <v>11</v>
      </c>
      <c r="L35" s="198">
        <v>12</v>
      </c>
      <c r="M35" s="198">
        <v>13</v>
      </c>
      <c r="N35" s="198">
        <v>14</v>
      </c>
      <c r="O35" s="198">
        <v>15</v>
      </c>
      <c r="P35" s="198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1" si="1">H38+I38</f>
        <v>30000</v>
      </c>
      <c r="K38" s="32">
        <v>20000</v>
      </c>
      <c r="L38" s="32"/>
      <c r="M38" s="32">
        <f t="shared" ref="M38:M61" si="2">K38+L38</f>
        <v>20000</v>
      </c>
      <c r="N38" s="32">
        <v>20000</v>
      </c>
      <c r="O38" s="32"/>
      <c r="P38" s="32">
        <f t="shared" ref="P38:P61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48694</v>
      </c>
      <c r="I49" s="32"/>
      <c r="J49" s="32">
        <f t="shared" si="1"/>
        <v>48694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/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90</v>
      </c>
      <c r="G57" s="29" t="s">
        <v>48</v>
      </c>
      <c r="H57" s="32">
        <v>41306</v>
      </c>
      <c r="I57" s="32"/>
      <c r="J57" s="32">
        <f t="shared" si="1"/>
        <v>41306</v>
      </c>
      <c r="K57" s="32"/>
      <c r="L57" s="32"/>
      <c r="M57" s="32"/>
      <c r="N57" s="32"/>
      <c r="O57" s="32"/>
      <c r="P57" s="32"/>
    </row>
    <row r="58" spans="1:16" x14ac:dyDescent="0.3">
      <c r="A58" s="40" t="s">
        <v>91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92</v>
      </c>
      <c r="G58" s="29" t="s">
        <v>48</v>
      </c>
      <c r="H58" s="32">
        <v>80000</v>
      </c>
      <c r="I58" s="32"/>
      <c r="J58" s="32">
        <f t="shared" si="1"/>
        <v>80000</v>
      </c>
      <c r="K58" s="32">
        <v>80000</v>
      </c>
      <c r="L58" s="32"/>
      <c r="M58" s="32">
        <f t="shared" si="2"/>
        <v>80000</v>
      </c>
      <c r="N58" s="32">
        <v>80000</v>
      </c>
      <c r="O58" s="32"/>
      <c r="P58" s="32">
        <f t="shared" si="3"/>
        <v>80000</v>
      </c>
    </row>
    <row r="59" spans="1:16" x14ac:dyDescent="0.3">
      <c r="A59" s="40" t="s">
        <v>93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95</v>
      </c>
      <c r="G59" s="29" t="s">
        <v>48</v>
      </c>
      <c r="H59" s="32">
        <v>1256402</v>
      </c>
      <c r="I59" s="32"/>
      <c r="J59" s="32">
        <f t="shared" si="1"/>
        <v>1256402</v>
      </c>
      <c r="K59" s="32">
        <v>1256402</v>
      </c>
      <c r="L59" s="32"/>
      <c r="M59" s="32">
        <f t="shared" si="2"/>
        <v>1256402</v>
      </c>
      <c r="N59" s="32">
        <v>1256402</v>
      </c>
      <c r="O59" s="32"/>
      <c r="P59" s="32">
        <f t="shared" si="3"/>
        <v>1256402</v>
      </c>
    </row>
    <row r="60" spans="1:16" x14ac:dyDescent="0.3">
      <c r="A60" s="40" t="s">
        <v>96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97</v>
      </c>
      <c r="G60" s="29" t="s">
        <v>48</v>
      </c>
      <c r="H60" s="32">
        <v>16817</v>
      </c>
      <c r="I60" s="32"/>
      <c r="J60" s="32">
        <f t="shared" si="1"/>
        <v>16817</v>
      </c>
      <c r="K60" s="32">
        <v>16817</v>
      </c>
      <c r="L60" s="32"/>
      <c r="M60" s="32">
        <f t="shared" si="2"/>
        <v>16817</v>
      </c>
      <c r="N60" s="32">
        <v>16817</v>
      </c>
      <c r="O60" s="32"/>
      <c r="P60" s="32">
        <f t="shared" si="3"/>
        <v>16817</v>
      </c>
    </row>
    <row r="61" spans="1:16" ht="24" x14ac:dyDescent="0.3">
      <c r="A61" s="40" t="s">
        <v>229</v>
      </c>
      <c r="B61" s="28" t="s">
        <v>43</v>
      </c>
      <c r="C61" s="28" t="s">
        <v>44</v>
      </c>
      <c r="D61" s="29" t="s">
        <v>45</v>
      </c>
      <c r="E61" s="29" t="s">
        <v>227</v>
      </c>
      <c r="F61" s="29" t="s">
        <v>228</v>
      </c>
      <c r="G61" s="29" t="s">
        <v>48</v>
      </c>
      <c r="H61" s="32">
        <v>95.75</v>
      </c>
      <c r="I61" s="32"/>
      <c r="J61" s="32">
        <f t="shared" si="1"/>
        <v>95.75</v>
      </c>
      <c r="K61" s="32">
        <v>0</v>
      </c>
      <c r="L61" s="32"/>
      <c r="M61" s="32">
        <f t="shared" si="2"/>
        <v>0</v>
      </c>
      <c r="N61" s="32">
        <v>0</v>
      </c>
      <c r="O61" s="32"/>
      <c r="P61" s="32">
        <f t="shared" si="3"/>
        <v>0</v>
      </c>
    </row>
    <row r="62" spans="1:16" x14ac:dyDescent="0.3">
      <c r="A62" s="672" t="s">
        <v>98</v>
      </c>
      <c r="B62" s="672"/>
      <c r="C62" s="672"/>
      <c r="D62" s="672"/>
      <c r="E62" s="672"/>
      <c r="F62" s="672"/>
      <c r="G62" s="672"/>
      <c r="H62" s="83">
        <f>SUM(H37:H61)</f>
        <v>12073290.520000001</v>
      </c>
      <c r="I62" s="83">
        <f t="shared" ref="I62:P62" si="4">SUM(I37:I61)</f>
        <v>0</v>
      </c>
      <c r="J62" s="83">
        <f t="shared" si="4"/>
        <v>12073290.520000001</v>
      </c>
      <c r="K62" s="83">
        <f t="shared" si="4"/>
        <v>13841931.029999999</v>
      </c>
      <c r="L62" s="83">
        <f t="shared" si="4"/>
        <v>0</v>
      </c>
      <c r="M62" s="83">
        <f t="shared" si="4"/>
        <v>13841931.029999999</v>
      </c>
      <c r="N62" s="83">
        <f t="shared" si="4"/>
        <v>14169934.189999999</v>
      </c>
      <c r="O62" s="83">
        <f t="shared" si="4"/>
        <v>0</v>
      </c>
      <c r="P62" s="83">
        <f t="shared" si="4"/>
        <v>14169934.189999999</v>
      </c>
    </row>
    <row r="63" spans="1:16" x14ac:dyDescent="0.3">
      <c r="A63" s="661" t="s">
        <v>41</v>
      </c>
      <c r="B63" s="661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</row>
    <row r="64" spans="1:16" x14ac:dyDescent="0.3">
      <c r="A64" s="198" t="s">
        <v>99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211000</v>
      </c>
      <c r="G64" s="30">
        <v>1000</v>
      </c>
      <c r="H64" s="32">
        <v>4486117.59</v>
      </c>
      <c r="I64" s="32"/>
      <c r="J64" s="32">
        <f>H64+I64</f>
        <v>4486117.59</v>
      </c>
      <c r="K64" s="32">
        <v>4488786.72</v>
      </c>
      <c r="L64" s="32"/>
      <c r="M64" s="32">
        <f>K64+L64</f>
        <v>4488786.72</v>
      </c>
      <c r="N64" s="32">
        <v>4488786.72</v>
      </c>
      <c r="O64" s="32"/>
      <c r="P64" s="32">
        <f>N64+O64</f>
        <v>4488786.72</v>
      </c>
    </row>
    <row r="65" spans="1:16" ht="36" x14ac:dyDescent="0.3">
      <c r="A65" s="36" t="s">
        <v>210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266100</v>
      </c>
      <c r="G65" s="30">
        <v>1000</v>
      </c>
      <c r="H65" s="32">
        <v>2669.13</v>
      </c>
      <c r="I65" s="32"/>
      <c r="J65" s="32">
        <f>H65+I65</f>
        <v>2669.13</v>
      </c>
      <c r="K65" s="32"/>
      <c r="L65" s="32"/>
      <c r="M65" s="32"/>
      <c r="N65" s="32"/>
      <c r="O65" s="32"/>
      <c r="P65" s="32"/>
    </row>
    <row r="66" spans="1:16" ht="36" x14ac:dyDescent="0.3">
      <c r="A66" s="40" t="s">
        <v>49</v>
      </c>
      <c r="B66" s="28" t="s">
        <v>43</v>
      </c>
      <c r="C66" s="28" t="s">
        <v>100</v>
      </c>
      <c r="D66" s="29" t="s">
        <v>101</v>
      </c>
      <c r="E66" s="30">
        <v>112</v>
      </c>
      <c r="F66" s="31">
        <v>214000</v>
      </c>
      <c r="G66" s="30">
        <v>1000</v>
      </c>
      <c r="H66" s="32">
        <v>91882.989999999991</v>
      </c>
      <c r="I66" s="32"/>
      <c r="J66" s="32">
        <f t="shared" ref="J66:J92" si="5">H66+I66</f>
        <v>91882.989999999991</v>
      </c>
      <c r="K66" s="32">
        <v>20000</v>
      </c>
      <c r="L66" s="32"/>
      <c r="M66" s="32">
        <f t="shared" ref="M66:M92" si="6">K66+L66</f>
        <v>20000</v>
      </c>
      <c r="N66" s="32">
        <v>20000</v>
      </c>
      <c r="O66" s="32"/>
      <c r="P66" s="32">
        <f t="shared" ref="P66:P92" si="7">N66+O66</f>
        <v>20000</v>
      </c>
    </row>
    <row r="67" spans="1:16" x14ac:dyDescent="0.3">
      <c r="A67" s="198" t="s">
        <v>50</v>
      </c>
      <c r="B67" s="28" t="s">
        <v>43</v>
      </c>
      <c r="C67" s="28" t="s">
        <v>100</v>
      </c>
      <c r="D67" s="29" t="s">
        <v>101</v>
      </c>
      <c r="E67" s="30">
        <v>119</v>
      </c>
      <c r="F67" s="30">
        <v>213000</v>
      </c>
      <c r="G67" s="30">
        <v>1000</v>
      </c>
      <c r="H67" s="32">
        <v>1355613.59</v>
      </c>
      <c r="I67" s="32"/>
      <c r="J67" s="32">
        <f t="shared" si="5"/>
        <v>1355613.59</v>
      </c>
      <c r="K67" s="32">
        <v>1355613.59</v>
      </c>
      <c r="L67" s="32"/>
      <c r="M67" s="32">
        <f t="shared" si="6"/>
        <v>1355613.59</v>
      </c>
      <c r="N67" s="32">
        <v>1355613.59</v>
      </c>
      <c r="O67" s="32"/>
      <c r="P67" s="32">
        <f t="shared" si="7"/>
        <v>1355613.59</v>
      </c>
    </row>
    <row r="68" spans="1:16" x14ac:dyDescent="0.3">
      <c r="A68" s="198" t="s">
        <v>53</v>
      </c>
      <c r="B68" s="28" t="s">
        <v>43</v>
      </c>
      <c r="C68" s="28" t="s">
        <v>100</v>
      </c>
      <c r="D68" s="29" t="s">
        <v>101</v>
      </c>
      <c r="E68" s="30">
        <v>244</v>
      </c>
      <c r="F68" s="30">
        <v>221100</v>
      </c>
      <c r="G68" s="30">
        <v>1000</v>
      </c>
      <c r="H68" s="32">
        <v>300</v>
      </c>
      <c r="I68" s="32"/>
      <c r="J68" s="32">
        <f t="shared" si="5"/>
        <v>300</v>
      </c>
      <c r="K68" s="32">
        <v>0</v>
      </c>
      <c r="L68" s="32"/>
      <c r="M68" s="32">
        <f t="shared" si="6"/>
        <v>0</v>
      </c>
      <c r="N68" s="32">
        <v>0</v>
      </c>
      <c r="O68" s="32"/>
      <c r="P68" s="32">
        <f t="shared" si="7"/>
        <v>0</v>
      </c>
    </row>
    <row r="69" spans="1:16" x14ac:dyDescent="0.3">
      <c r="A69" s="81" t="s">
        <v>58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60</v>
      </c>
      <c r="G69" s="29" t="s">
        <v>48</v>
      </c>
      <c r="H69" s="32">
        <v>3576721.75</v>
      </c>
      <c r="I69" s="32"/>
      <c r="J69" s="32">
        <f t="shared" si="5"/>
        <v>3576721.75</v>
      </c>
      <c r="K69" s="32">
        <v>4226794.0999999996</v>
      </c>
      <c r="L69" s="32"/>
      <c r="M69" s="32">
        <f t="shared" si="6"/>
        <v>4226794.0999999996</v>
      </c>
      <c r="N69" s="32">
        <v>4420314.8899999997</v>
      </c>
      <c r="O69" s="32"/>
      <c r="P69" s="32">
        <f t="shared" si="7"/>
        <v>4420314.8899999997</v>
      </c>
    </row>
    <row r="70" spans="1:16" x14ac:dyDescent="0.3">
      <c r="A70" s="40" t="s">
        <v>61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62</v>
      </c>
      <c r="G70" s="29" t="s">
        <v>48</v>
      </c>
      <c r="H70" s="32">
        <v>1343722.52</v>
      </c>
      <c r="I70" s="32"/>
      <c r="J70" s="32">
        <f t="shared" si="5"/>
        <v>1343722.52</v>
      </c>
      <c r="K70" s="32">
        <v>1902380.6</v>
      </c>
      <c r="L70" s="32"/>
      <c r="M70" s="32">
        <f t="shared" si="6"/>
        <v>1902380.6</v>
      </c>
      <c r="N70" s="32">
        <v>1983351.63</v>
      </c>
      <c r="O70" s="32"/>
      <c r="P70" s="32">
        <f t="shared" si="7"/>
        <v>1983351.63</v>
      </c>
    </row>
    <row r="71" spans="1:16" x14ac:dyDescent="0.3">
      <c r="A71" s="40" t="s">
        <v>63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64</v>
      </c>
      <c r="G71" s="29" t="s">
        <v>48</v>
      </c>
      <c r="H71" s="32">
        <v>121057.60000000001</v>
      </c>
      <c r="I71" s="32"/>
      <c r="J71" s="32">
        <f t="shared" si="5"/>
        <v>121057.60000000001</v>
      </c>
      <c r="K71" s="32">
        <v>172092.96</v>
      </c>
      <c r="L71" s="32"/>
      <c r="M71" s="32">
        <f t="shared" si="6"/>
        <v>172092.96</v>
      </c>
      <c r="N71" s="32">
        <v>179678.2</v>
      </c>
      <c r="O71" s="32"/>
      <c r="P71" s="32">
        <f t="shared" si="7"/>
        <v>179678.2</v>
      </c>
    </row>
    <row r="72" spans="1:16" x14ac:dyDescent="0.3">
      <c r="A72" s="40" t="s">
        <v>65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66</v>
      </c>
      <c r="G72" s="29" t="s">
        <v>48</v>
      </c>
      <c r="H72" s="32">
        <v>182131.20000000001</v>
      </c>
      <c r="I72" s="32"/>
      <c r="J72" s="32">
        <f t="shared" si="5"/>
        <v>182131.20000000001</v>
      </c>
      <c r="K72" s="32">
        <v>295668.96000000002</v>
      </c>
      <c r="L72" s="32"/>
      <c r="M72" s="32">
        <f t="shared" si="6"/>
        <v>295668.96000000002</v>
      </c>
      <c r="N72" s="32">
        <v>308699.12</v>
      </c>
      <c r="O72" s="32"/>
      <c r="P72" s="32">
        <f t="shared" si="7"/>
        <v>308699.12</v>
      </c>
    </row>
    <row r="73" spans="1:16" x14ac:dyDescent="0.3">
      <c r="A73" s="81" t="s">
        <v>67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68</v>
      </c>
      <c r="G73" s="29" t="s">
        <v>48</v>
      </c>
      <c r="H73" s="32">
        <v>59536.4</v>
      </c>
      <c r="I73" s="32"/>
      <c r="J73" s="32">
        <f t="shared" si="5"/>
        <v>59536.4</v>
      </c>
      <c r="K73" s="32">
        <v>84527.22</v>
      </c>
      <c r="L73" s="32"/>
      <c r="M73" s="32">
        <f t="shared" si="6"/>
        <v>84527.22</v>
      </c>
      <c r="N73" s="32">
        <v>86184.55</v>
      </c>
      <c r="O73" s="32"/>
      <c r="P73" s="32">
        <f t="shared" si="7"/>
        <v>86184.55</v>
      </c>
    </row>
    <row r="74" spans="1:16" ht="24" x14ac:dyDescent="0.3">
      <c r="A74" s="40" t="s">
        <v>69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70</v>
      </c>
      <c r="G74" s="29" t="s">
        <v>48</v>
      </c>
      <c r="H74" s="32">
        <v>13200</v>
      </c>
      <c r="I74" s="32"/>
      <c r="J74" s="32">
        <f t="shared" si="5"/>
        <v>13200</v>
      </c>
      <c r="K74" s="32">
        <v>18000</v>
      </c>
      <c r="L74" s="32"/>
      <c r="M74" s="32">
        <f t="shared" si="6"/>
        <v>18000</v>
      </c>
      <c r="N74" s="32">
        <v>22500</v>
      </c>
      <c r="O74" s="32"/>
      <c r="P74" s="32">
        <f t="shared" si="7"/>
        <v>22500</v>
      </c>
    </row>
    <row r="75" spans="1:16" ht="24" x14ac:dyDescent="0.3">
      <c r="A75" s="81" t="s">
        <v>102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72</v>
      </c>
      <c r="G75" s="29" t="s">
        <v>48</v>
      </c>
      <c r="H75" s="32">
        <v>94200</v>
      </c>
      <c r="I75" s="32"/>
      <c r="J75" s="32">
        <f t="shared" si="5"/>
        <v>94200</v>
      </c>
      <c r="K75" s="32">
        <v>85500</v>
      </c>
      <c r="L75" s="32"/>
      <c r="M75" s="32">
        <f t="shared" si="6"/>
        <v>85500</v>
      </c>
      <c r="N75" s="32">
        <v>106875</v>
      </c>
      <c r="O75" s="32"/>
      <c r="P75" s="32">
        <f t="shared" si="7"/>
        <v>106875</v>
      </c>
    </row>
    <row r="76" spans="1:16" x14ac:dyDescent="0.3">
      <c r="A76" s="40" t="s">
        <v>73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74</v>
      </c>
      <c r="G76" s="29" t="s">
        <v>48</v>
      </c>
      <c r="H76" s="32">
        <v>120000</v>
      </c>
      <c r="I76" s="32"/>
      <c r="J76" s="32">
        <f t="shared" si="5"/>
        <v>120000</v>
      </c>
      <c r="K76" s="32">
        <v>100000</v>
      </c>
      <c r="L76" s="32"/>
      <c r="M76" s="32">
        <f t="shared" si="6"/>
        <v>100000</v>
      </c>
      <c r="N76" s="32">
        <v>100000</v>
      </c>
      <c r="O76" s="32"/>
      <c r="P76" s="32">
        <f t="shared" si="7"/>
        <v>100000</v>
      </c>
    </row>
    <row r="77" spans="1:16" x14ac:dyDescent="0.3">
      <c r="A77" s="40" t="s">
        <v>75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76</v>
      </c>
      <c r="G77" s="29" t="s">
        <v>48</v>
      </c>
      <c r="H77" s="32">
        <v>0</v>
      </c>
      <c r="I77" s="32"/>
      <c r="J77" s="32">
        <f t="shared" si="5"/>
        <v>0</v>
      </c>
      <c r="K77" s="34"/>
      <c r="L77" s="34"/>
      <c r="M77" s="32">
        <f t="shared" si="6"/>
        <v>0</v>
      </c>
      <c r="N77" s="34"/>
      <c r="O77" s="32"/>
      <c r="P77" s="32">
        <f t="shared" si="7"/>
        <v>0</v>
      </c>
    </row>
    <row r="78" spans="1:16" x14ac:dyDescent="0.3">
      <c r="A78" s="40" t="s">
        <v>77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78</v>
      </c>
      <c r="G78" s="29" t="s">
        <v>48</v>
      </c>
      <c r="H78" s="32">
        <v>63765.84</v>
      </c>
      <c r="I78" s="32"/>
      <c r="J78" s="32">
        <f t="shared" si="5"/>
        <v>63765.84</v>
      </c>
      <c r="K78" s="32">
        <v>99250</v>
      </c>
      <c r="L78" s="32"/>
      <c r="M78" s="32">
        <f t="shared" si="6"/>
        <v>99250</v>
      </c>
      <c r="N78" s="32">
        <v>124062.5</v>
      </c>
      <c r="O78" s="32"/>
      <c r="P78" s="32">
        <f t="shared" si="7"/>
        <v>124062.5</v>
      </c>
    </row>
    <row r="79" spans="1:16" x14ac:dyDescent="0.3">
      <c r="A79" s="198" t="s">
        <v>103</v>
      </c>
      <c r="B79" s="40" t="s">
        <v>43</v>
      </c>
      <c r="C79" s="40" t="s">
        <v>100</v>
      </c>
      <c r="D79" s="29" t="s">
        <v>101</v>
      </c>
      <c r="E79" s="198">
        <v>244</v>
      </c>
      <c r="F79" s="42">
        <v>226500</v>
      </c>
      <c r="G79" s="29" t="s">
        <v>48</v>
      </c>
      <c r="H79" s="32">
        <v>195300</v>
      </c>
      <c r="I79" s="32"/>
      <c r="J79" s="32">
        <f t="shared" si="5"/>
        <v>195300</v>
      </c>
      <c r="K79" s="32">
        <v>244125</v>
      </c>
      <c r="L79" s="32"/>
      <c r="M79" s="32">
        <f t="shared" si="6"/>
        <v>244125</v>
      </c>
      <c r="N79" s="32">
        <v>305156.25</v>
      </c>
      <c r="O79" s="32"/>
      <c r="P79" s="32">
        <f t="shared" si="7"/>
        <v>305156.25</v>
      </c>
    </row>
    <row r="80" spans="1:16" ht="24" x14ac:dyDescent="0.3">
      <c r="A80" s="40" t="s">
        <v>79</v>
      </c>
      <c r="B80" s="40" t="s">
        <v>43</v>
      </c>
      <c r="C80" s="40" t="s">
        <v>100</v>
      </c>
      <c r="D80" s="29" t="s">
        <v>101</v>
      </c>
      <c r="E80" s="198">
        <v>244</v>
      </c>
      <c r="F80" s="42">
        <v>226800</v>
      </c>
      <c r="G80" s="29" t="s">
        <v>48</v>
      </c>
      <c r="H80" s="32">
        <v>335000</v>
      </c>
      <c r="I80" s="32"/>
      <c r="J80" s="32">
        <f t="shared" si="5"/>
        <v>335000</v>
      </c>
      <c r="K80" s="32">
        <v>337000</v>
      </c>
      <c r="L80" s="32"/>
      <c r="M80" s="32">
        <f t="shared" si="6"/>
        <v>337000</v>
      </c>
      <c r="N80" s="32">
        <v>337000</v>
      </c>
      <c r="O80" s="32"/>
      <c r="P80" s="32">
        <f t="shared" si="7"/>
        <v>337000</v>
      </c>
    </row>
    <row r="81" spans="1:16" x14ac:dyDescent="0.3">
      <c r="A81" s="40" t="s">
        <v>81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82</v>
      </c>
      <c r="G81" s="29" t="s">
        <v>48</v>
      </c>
      <c r="H81" s="32">
        <v>99700</v>
      </c>
      <c r="I81" s="32"/>
      <c r="J81" s="32">
        <f t="shared" si="5"/>
        <v>99700</v>
      </c>
      <c r="K81" s="32">
        <v>100000</v>
      </c>
      <c r="L81" s="32"/>
      <c r="M81" s="32">
        <f t="shared" si="6"/>
        <v>100000</v>
      </c>
      <c r="N81" s="32">
        <v>100000</v>
      </c>
      <c r="O81" s="32"/>
      <c r="P81" s="32">
        <f t="shared" si="7"/>
        <v>100000</v>
      </c>
    </row>
    <row r="82" spans="1:16" x14ac:dyDescent="0.3">
      <c r="A82" s="40" t="s">
        <v>104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105</v>
      </c>
      <c r="G82" s="29" t="s">
        <v>48</v>
      </c>
      <c r="H82" s="32">
        <v>14000</v>
      </c>
      <c r="I82" s="32"/>
      <c r="J82" s="32">
        <f t="shared" si="5"/>
        <v>14000</v>
      </c>
      <c r="K82" s="32">
        <v>14000</v>
      </c>
      <c r="L82" s="32"/>
      <c r="M82" s="32">
        <f t="shared" si="6"/>
        <v>14000</v>
      </c>
      <c r="N82" s="32">
        <v>16000</v>
      </c>
      <c r="O82" s="32"/>
      <c r="P82" s="32">
        <f t="shared" si="7"/>
        <v>16000</v>
      </c>
    </row>
    <row r="83" spans="1:16" ht="24" x14ac:dyDescent="0.3">
      <c r="A83" s="40" t="s">
        <v>83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84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82" t="s">
        <v>85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86</v>
      </c>
      <c r="G84" s="29" t="s">
        <v>48</v>
      </c>
      <c r="H84" s="32">
        <v>30000</v>
      </c>
      <c r="I84" s="32"/>
      <c r="J84" s="32">
        <f t="shared" si="5"/>
        <v>30000</v>
      </c>
      <c r="K84" s="32">
        <v>30000</v>
      </c>
      <c r="L84" s="32"/>
      <c r="M84" s="32">
        <f t="shared" si="6"/>
        <v>30000</v>
      </c>
      <c r="N84" s="32">
        <v>30000</v>
      </c>
      <c r="O84" s="32"/>
      <c r="P84" s="32">
        <f t="shared" si="7"/>
        <v>30000</v>
      </c>
    </row>
    <row r="85" spans="1:16" x14ac:dyDescent="0.3">
      <c r="A85" s="82" t="s">
        <v>220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219</v>
      </c>
      <c r="G85" s="29" t="s">
        <v>48</v>
      </c>
      <c r="H85" s="32">
        <v>150000</v>
      </c>
      <c r="I85" s="32"/>
      <c r="J85" s="32">
        <f t="shared" si="5"/>
        <v>150000</v>
      </c>
      <c r="K85" s="32">
        <v>0</v>
      </c>
      <c r="L85" s="32"/>
      <c r="M85" s="32">
        <f t="shared" si="6"/>
        <v>0</v>
      </c>
      <c r="N85" s="32">
        <v>0</v>
      </c>
      <c r="O85" s="32"/>
      <c r="P85" s="32">
        <f t="shared" si="7"/>
        <v>0</v>
      </c>
    </row>
    <row r="86" spans="1:16" x14ac:dyDescent="0.3">
      <c r="A86" s="40" t="s">
        <v>89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90</v>
      </c>
      <c r="G86" s="29" t="s">
        <v>48</v>
      </c>
      <c r="H86" s="32">
        <v>54556</v>
      </c>
      <c r="I86" s="32"/>
      <c r="J86" s="32">
        <f t="shared" si="5"/>
        <v>54556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40" t="s">
        <v>106</v>
      </c>
      <c r="B87" s="44" t="s">
        <v>43</v>
      </c>
      <c r="C87" s="44" t="s">
        <v>100</v>
      </c>
      <c r="D87" s="29" t="s">
        <v>101</v>
      </c>
      <c r="E87" s="43" t="s">
        <v>54</v>
      </c>
      <c r="F87" s="43" t="s">
        <v>107</v>
      </c>
      <c r="G87" s="29" t="s">
        <v>48</v>
      </c>
      <c r="H87" s="32">
        <v>22500</v>
      </c>
      <c r="I87" s="32"/>
      <c r="J87" s="32">
        <f t="shared" si="5"/>
        <v>22500</v>
      </c>
      <c r="K87" s="32">
        <v>22500</v>
      </c>
      <c r="L87" s="32"/>
      <c r="M87" s="32">
        <f t="shared" si="6"/>
        <v>22500</v>
      </c>
      <c r="N87" s="32">
        <v>22500</v>
      </c>
      <c r="O87" s="32"/>
      <c r="P87" s="32">
        <f t="shared" si="7"/>
        <v>22500</v>
      </c>
    </row>
    <row r="88" spans="1:16" x14ac:dyDescent="0.3">
      <c r="A88" s="40" t="s">
        <v>91</v>
      </c>
      <c r="B88" s="28" t="s">
        <v>43</v>
      </c>
      <c r="C88" s="28" t="s">
        <v>100</v>
      </c>
      <c r="D88" s="29" t="s">
        <v>101</v>
      </c>
      <c r="E88" s="45" t="s">
        <v>54</v>
      </c>
      <c r="F88" s="45" t="s">
        <v>92</v>
      </c>
      <c r="G88" s="45" t="s">
        <v>48</v>
      </c>
      <c r="H88" s="32">
        <v>65444</v>
      </c>
      <c r="I88" s="32"/>
      <c r="J88" s="32">
        <f t="shared" si="5"/>
        <v>65444</v>
      </c>
      <c r="K88" s="32">
        <v>80000</v>
      </c>
      <c r="L88" s="32"/>
      <c r="M88" s="32">
        <f t="shared" si="6"/>
        <v>80000</v>
      </c>
      <c r="N88" s="32">
        <v>80000</v>
      </c>
      <c r="O88" s="32"/>
      <c r="P88" s="32">
        <f t="shared" si="7"/>
        <v>80000</v>
      </c>
    </row>
    <row r="89" spans="1:16" x14ac:dyDescent="0.3">
      <c r="A89" s="40" t="s">
        <v>93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95</v>
      </c>
      <c r="G89" s="46" t="s">
        <v>48</v>
      </c>
      <c r="H89" s="32">
        <v>60238</v>
      </c>
      <c r="I89" s="32"/>
      <c r="J89" s="32">
        <f t="shared" si="5"/>
        <v>60238</v>
      </c>
      <c r="K89" s="32">
        <v>60238</v>
      </c>
      <c r="L89" s="32"/>
      <c r="M89" s="32">
        <f t="shared" si="6"/>
        <v>60238</v>
      </c>
      <c r="N89" s="32">
        <v>60238</v>
      </c>
      <c r="O89" s="32"/>
      <c r="P89" s="32">
        <f t="shared" si="7"/>
        <v>60238</v>
      </c>
    </row>
    <row r="90" spans="1:16" x14ac:dyDescent="0.3">
      <c r="A90" s="40" t="s">
        <v>108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97</v>
      </c>
      <c r="G90" s="46" t="s">
        <v>48</v>
      </c>
      <c r="H90" s="32">
        <v>25281</v>
      </c>
      <c r="I90" s="32"/>
      <c r="J90" s="32">
        <f t="shared" si="5"/>
        <v>25281</v>
      </c>
      <c r="K90" s="32">
        <v>25281</v>
      </c>
      <c r="L90" s="32"/>
      <c r="M90" s="32">
        <f t="shared" si="6"/>
        <v>25281</v>
      </c>
      <c r="N90" s="32">
        <v>25281</v>
      </c>
      <c r="O90" s="32"/>
      <c r="P90" s="32">
        <f t="shared" si="7"/>
        <v>25281</v>
      </c>
    </row>
    <row r="91" spans="1:16" x14ac:dyDescent="0.3">
      <c r="A91" s="40" t="s">
        <v>109</v>
      </c>
      <c r="B91" s="28" t="s">
        <v>43</v>
      </c>
      <c r="C91" s="28" t="s">
        <v>100</v>
      </c>
      <c r="D91" s="29" t="s">
        <v>101</v>
      </c>
      <c r="E91" s="29" t="s">
        <v>110</v>
      </c>
      <c r="F91" s="46" t="s">
        <v>111</v>
      </c>
      <c r="G91" s="46" t="s">
        <v>48</v>
      </c>
      <c r="H91" s="32">
        <v>37790</v>
      </c>
      <c r="I91" s="32"/>
      <c r="J91" s="32">
        <f t="shared" si="5"/>
        <v>37790</v>
      </c>
      <c r="K91" s="32">
        <v>37790</v>
      </c>
      <c r="L91" s="32"/>
      <c r="M91" s="32">
        <f t="shared" si="6"/>
        <v>37790</v>
      </c>
      <c r="N91" s="32">
        <v>37790</v>
      </c>
      <c r="O91" s="32"/>
      <c r="P91" s="32">
        <f t="shared" si="7"/>
        <v>37790</v>
      </c>
    </row>
    <row r="92" spans="1:16" ht="24" x14ac:dyDescent="0.3">
      <c r="A92" s="40" t="s">
        <v>229</v>
      </c>
      <c r="B92" s="28" t="s">
        <v>43</v>
      </c>
      <c r="C92" s="28" t="s">
        <v>100</v>
      </c>
      <c r="D92" s="29" t="s">
        <v>101</v>
      </c>
      <c r="E92" s="29" t="s">
        <v>227</v>
      </c>
      <c r="F92" s="46" t="s">
        <v>228</v>
      </c>
      <c r="G92" s="46" t="s">
        <v>48</v>
      </c>
      <c r="H92" s="32">
        <v>177.02</v>
      </c>
      <c r="I92" s="32"/>
      <c r="J92" s="32">
        <f t="shared" si="5"/>
        <v>177.02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672" t="s">
        <v>98</v>
      </c>
      <c r="B93" s="672"/>
      <c r="C93" s="672"/>
      <c r="D93" s="672"/>
      <c r="E93" s="672"/>
      <c r="F93" s="672"/>
      <c r="G93" s="672"/>
      <c r="H93" s="98">
        <f>SUM(H64:H92)</f>
        <v>12640904.629999999</v>
      </c>
      <c r="I93" s="98">
        <f t="shared" ref="I93:P93" si="8">SUM(I64:I92)</f>
        <v>0</v>
      </c>
      <c r="J93" s="98">
        <f t="shared" si="8"/>
        <v>12640904.629999999</v>
      </c>
      <c r="K93" s="98">
        <f t="shared" si="8"/>
        <v>13879548.150000002</v>
      </c>
      <c r="L93" s="98">
        <f t="shared" si="8"/>
        <v>0</v>
      </c>
      <c r="M93" s="98">
        <f t="shared" si="8"/>
        <v>13879548.150000002</v>
      </c>
      <c r="N93" s="98">
        <f t="shared" si="8"/>
        <v>14290031.449999997</v>
      </c>
      <c r="O93" s="98">
        <f t="shared" si="8"/>
        <v>0</v>
      </c>
      <c r="P93" s="98">
        <f t="shared" si="8"/>
        <v>14290031.449999997</v>
      </c>
    </row>
    <row r="94" spans="1:16" ht="15" customHeight="1" x14ac:dyDescent="0.3">
      <c r="A94" s="704" t="s">
        <v>112</v>
      </c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3">
      <c r="A95" s="40" t="s">
        <v>87</v>
      </c>
      <c r="B95" s="40" t="s">
        <v>43</v>
      </c>
      <c r="C95" s="40" t="s">
        <v>44</v>
      </c>
      <c r="D95" s="45" t="s">
        <v>45</v>
      </c>
      <c r="E95" s="45" t="s">
        <v>54</v>
      </c>
      <c r="F95" s="45" t="s">
        <v>88</v>
      </c>
      <c r="G95" s="99" t="s">
        <v>113</v>
      </c>
      <c r="H95" s="32">
        <v>5000000</v>
      </c>
      <c r="I95" s="32"/>
      <c r="J95" s="32">
        <f>H95+I95</f>
        <v>5000000</v>
      </c>
      <c r="K95" s="32">
        <v>5800000</v>
      </c>
      <c r="L95" s="32"/>
      <c r="M95" s="32">
        <f>K95+L95</f>
        <v>5800000</v>
      </c>
      <c r="N95" s="32">
        <v>5800000</v>
      </c>
      <c r="O95" s="97"/>
      <c r="P95" s="32">
        <f>N95+O95</f>
        <v>5800000</v>
      </c>
    </row>
    <row r="96" spans="1:16" x14ac:dyDescent="0.3">
      <c r="A96" s="672" t="s">
        <v>114</v>
      </c>
      <c r="B96" s="672"/>
      <c r="C96" s="672"/>
      <c r="D96" s="672"/>
      <c r="E96" s="672"/>
      <c r="F96" s="672"/>
      <c r="G96" s="672"/>
      <c r="H96" s="100">
        <f>SUM(H95)</f>
        <v>5000000</v>
      </c>
      <c r="I96" s="100">
        <f t="shared" ref="I96:P96" si="9">SUM(I95)</f>
        <v>0</v>
      </c>
      <c r="J96" s="100">
        <f t="shared" si="9"/>
        <v>5000000</v>
      </c>
      <c r="K96" s="100">
        <f t="shared" si="9"/>
        <v>5800000</v>
      </c>
      <c r="L96" s="100">
        <f t="shared" si="9"/>
        <v>0</v>
      </c>
      <c r="M96" s="100">
        <f t="shared" si="9"/>
        <v>5800000</v>
      </c>
      <c r="N96" s="100">
        <f t="shared" si="9"/>
        <v>5800000</v>
      </c>
      <c r="O96" s="100">
        <f t="shared" si="9"/>
        <v>0</v>
      </c>
      <c r="P96" s="100">
        <f t="shared" si="9"/>
        <v>5800000</v>
      </c>
    </row>
    <row r="97" spans="1:16" hidden="1" x14ac:dyDescent="0.3">
      <c r="A97" s="702" t="s">
        <v>115</v>
      </c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t="25.2" hidden="1" customHeight="1" thickBot="1" x14ac:dyDescent="0.35">
      <c r="A98" s="702"/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44</v>
      </c>
      <c r="D99" s="58" t="s">
        <v>116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44</v>
      </c>
      <c r="D100" s="58" t="s">
        <v>116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44</v>
      </c>
      <c r="D101" s="58" t="s">
        <v>116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2" t="s">
        <v>120</v>
      </c>
      <c r="B102" s="702"/>
      <c r="C102" s="702"/>
      <c r="D102" s="702"/>
      <c r="E102" s="702"/>
      <c r="F102" s="702"/>
      <c r="G102" s="702"/>
      <c r="H102" s="59">
        <f>SUM(H99:H101)</f>
        <v>0</v>
      </c>
      <c r="I102" s="59"/>
      <c r="J102" s="59"/>
      <c r="K102" s="59">
        <f t="shared" ref="K102:N102" si="10">SUM(K99:K101)</f>
        <v>0</v>
      </c>
      <c r="L102" s="59"/>
      <c r="M102" s="59"/>
      <c r="N102" s="59">
        <f t="shared" si="10"/>
        <v>0</v>
      </c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100</v>
      </c>
      <c r="D103" s="58" t="s">
        <v>121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100</v>
      </c>
      <c r="D104" s="58" t="s">
        <v>121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100</v>
      </c>
      <c r="D105" s="58" t="s">
        <v>121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40" t="s">
        <v>122</v>
      </c>
      <c r="B106" s="58" t="s">
        <v>43</v>
      </c>
      <c r="C106" s="58" t="s">
        <v>123</v>
      </c>
      <c r="D106" s="58" t="s">
        <v>121</v>
      </c>
      <c r="E106" s="58" t="s">
        <v>54</v>
      </c>
      <c r="F106" s="58" t="s">
        <v>124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5" t="s">
        <v>125</v>
      </c>
      <c r="B107" s="705"/>
      <c r="C107" s="705"/>
      <c r="D107" s="705"/>
      <c r="E107" s="705"/>
      <c r="F107" s="705"/>
      <c r="G107" s="705"/>
      <c r="H107" s="83">
        <f>SUM(H103:H106)</f>
        <v>0</v>
      </c>
      <c r="I107" s="83"/>
      <c r="J107" s="83"/>
      <c r="K107" s="83">
        <f t="shared" ref="K107:N107" si="11">SUM(K103:K106)</f>
        <v>0</v>
      </c>
      <c r="L107" s="83"/>
      <c r="M107" s="83"/>
      <c r="N107" s="83">
        <f t="shared" si="11"/>
        <v>0</v>
      </c>
      <c r="O107" s="97"/>
      <c r="P107" s="97"/>
    </row>
    <row r="108" spans="1:16" hidden="1" x14ac:dyDescent="0.3">
      <c r="A108" s="706" t="s">
        <v>126</v>
      </c>
      <c r="B108" s="706"/>
      <c r="C108" s="706"/>
      <c r="D108" s="706"/>
      <c r="E108" s="706"/>
      <c r="F108" s="706"/>
      <c r="G108" s="706"/>
      <c r="H108" s="101">
        <f>H102+H107</f>
        <v>0</v>
      </c>
      <c r="I108" s="101"/>
      <c r="J108" s="101"/>
      <c r="K108" s="101">
        <f t="shared" ref="K108:N108" si="12">K102+K107</f>
        <v>0</v>
      </c>
      <c r="L108" s="101"/>
      <c r="M108" s="101"/>
      <c r="N108" s="101">
        <f t="shared" si="12"/>
        <v>0</v>
      </c>
      <c r="O108" s="97"/>
      <c r="P108" s="97"/>
    </row>
    <row r="109" spans="1:16" hidden="1" x14ac:dyDescent="0.3">
      <c r="A109" s="700" t="s">
        <v>127</v>
      </c>
      <c r="B109" s="700"/>
      <c r="C109" s="700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100</v>
      </c>
      <c r="D110" s="58" t="s">
        <v>128</v>
      </c>
      <c r="E110" s="58" t="s">
        <v>46</v>
      </c>
      <c r="F110" s="58" t="s">
        <v>47</v>
      </c>
      <c r="G110" s="102" t="s">
        <v>129</v>
      </c>
      <c r="H110" s="32"/>
      <c r="I110" s="32"/>
      <c r="J110" s="32"/>
      <c r="K110" s="34"/>
      <c r="L110" s="34"/>
      <c r="M110" s="34"/>
      <c r="N110" s="34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100</v>
      </c>
      <c r="D111" s="58" t="s">
        <v>128</v>
      </c>
      <c r="E111" s="58" t="s">
        <v>51</v>
      </c>
      <c r="F111" s="58">
        <v>213000</v>
      </c>
      <c r="G111" s="102" t="s">
        <v>129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16" t="s">
        <v>130</v>
      </c>
      <c r="B112" s="716"/>
      <c r="C112" s="716"/>
      <c r="D112" s="716"/>
      <c r="E112" s="716"/>
      <c r="F112" s="716"/>
      <c r="G112" s="716"/>
      <c r="H112" s="121">
        <f>SUM(H110:H111)</f>
        <v>0</v>
      </c>
      <c r="I112" s="121"/>
      <c r="J112" s="121"/>
      <c r="K112" s="121">
        <f t="shared" ref="K112:N112" si="13">SUM(K110:K111)</f>
        <v>0</v>
      </c>
      <c r="L112" s="121"/>
      <c r="M112" s="121"/>
      <c r="N112" s="121">
        <f t="shared" si="13"/>
        <v>0</v>
      </c>
      <c r="O112" s="122"/>
      <c r="P112" s="122"/>
    </row>
    <row r="113" spans="1:16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82" t="s">
        <v>42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47</v>
      </c>
      <c r="G115" s="46" t="s">
        <v>180</v>
      </c>
      <c r="H115" s="32">
        <v>22522445.210000001</v>
      </c>
      <c r="I115" s="32"/>
      <c r="J115" s="32">
        <f t="shared" ref="J115:J118" si="14">H115+I115</f>
        <v>22522445.210000001</v>
      </c>
      <c r="K115" s="32">
        <v>0</v>
      </c>
      <c r="L115" s="32"/>
      <c r="M115" s="32">
        <f t="shared" ref="M115:M118" si="15">K115+L115</f>
        <v>0</v>
      </c>
      <c r="N115" s="32">
        <v>0</v>
      </c>
      <c r="O115" s="32"/>
      <c r="P115" s="32">
        <f t="shared" ref="P115:P126" si="16">N115+O115</f>
        <v>0</v>
      </c>
    </row>
    <row r="116" spans="1:16" ht="36" x14ac:dyDescent="0.3">
      <c r="A116" s="36" t="s">
        <v>210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209</v>
      </c>
      <c r="G116" s="46" t="s">
        <v>180</v>
      </c>
      <c r="H116" s="32">
        <v>19728.55</v>
      </c>
      <c r="I116" s="32"/>
      <c r="J116" s="32">
        <f t="shared" si="14"/>
        <v>19728.55</v>
      </c>
      <c r="K116" s="32"/>
      <c r="L116" s="32"/>
      <c r="M116" s="32"/>
      <c r="N116" s="32"/>
      <c r="O116" s="32"/>
      <c r="P116" s="32"/>
    </row>
    <row r="117" spans="1:16" x14ac:dyDescent="0.3">
      <c r="A117" s="82" t="s">
        <v>50</v>
      </c>
      <c r="B117" s="28" t="s">
        <v>43</v>
      </c>
      <c r="C117" s="28" t="s">
        <v>44</v>
      </c>
      <c r="D117" s="58" t="s">
        <v>116</v>
      </c>
      <c r="E117" s="29" t="s">
        <v>51</v>
      </c>
      <c r="F117" s="46" t="s">
        <v>52</v>
      </c>
      <c r="G117" s="46" t="s">
        <v>180</v>
      </c>
      <c r="H117" s="32">
        <v>5105802.3600000003</v>
      </c>
      <c r="I117" s="32"/>
      <c r="J117" s="32">
        <f t="shared" si="14"/>
        <v>5105802.3600000003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82" t="s">
        <v>118</v>
      </c>
      <c r="B118" s="28" t="s">
        <v>43</v>
      </c>
      <c r="C118" s="28" t="s">
        <v>44</v>
      </c>
      <c r="D118" s="58" t="s">
        <v>116</v>
      </c>
      <c r="E118" s="29" t="s">
        <v>54</v>
      </c>
      <c r="F118" s="46" t="s">
        <v>119</v>
      </c>
      <c r="G118" s="46" t="s">
        <v>180</v>
      </c>
      <c r="H118" s="32">
        <v>47000</v>
      </c>
      <c r="I118" s="32"/>
      <c r="J118" s="32">
        <f t="shared" si="14"/>
        <v>47000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715" t="s">
        <v>178</v>
      </c>
      <c r="B119" s="715"/>
      <c r="C119" s="715"/>
      <c r="D119" s="715"/>
      <c r="E119" s="715"/>
      <c r="F119" s="715"/>
      <c r="G119" s="715"/>
      <c r="H119" s="101">
        <f>SUM(H115:H118)</f>
        <v>27694976.120000001</v>
      </c>
      <c r="I119" s="101">
        <f t="shared" ref="I119:P119" si="17">SUM(I115:I118)</f>
        <v>0</v>
      </c>
      <c r="J119" s="101">
        <f t="shared" si="17"/>
        <v>27694976.120000001</v>
      </c>
      <c r="K119" s="101">
        <f t="shared" si="17"/>
        <v>0</v>
      </c>
      <c r="L119" s="101">
        <f t="shared" si="17"/>
        <v>0</v>
      </c>
      <c r="M119" s="101">
        <f t="shared" si="17"/>
        <v>0</v>
      </c>
      <c r="N119" s="101">
        <f t="shared" si="17"/>
        <v>0</v>
      </c>
      <c r="O119" s="101">
        <f t="shared" si="17"/>
        <v>0</v>
      </c>
      <c r="P119" s="101">
        <f t="shared" si="17"/>
        <v>0</v>
      </c>
    </row>
    <row r="120" spans="1:16" x14ac:dyDescent="0.3">
      <c r="A120" s="82" t="s">
        <v>42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47</v>
      </c>
      <c r="G120" s="46" t="s">
        <v>180</v>
      </c>
      <c r="H120" s="32">
        <v>39627458.07</v>
      </c>
      <c r="I120" s="32">
        <v>-2503.65</v>
      </c>
      <c r="J120" s="32">
        <f t="shared" ref="J120:J126" si="18">H120+I120</f>
        <v>39624954.420000002</v>
      </c>
      <c r="K120" s="32">
        <v>0</v>
      </c>
      <c r="L120" s="32"/>
      <c r="M120" s="32">
        <f t="shared" ref="M120:M126" si="19">K120+L120</f>
        <v>0</v>
      </c>
      <c r="N120" s="32">
        <v>0</v>
      </c>
      <c r="O120" s="32"/>
      <c r="P120" s="32">
        <f t="shared" si="16"/>
        <v>0</v>
      </c>
    </row>
    <row r="121" spans="1:16" ht="36" x14ac:dyDescent="0.3">
      <c r="A121" s="36" t="s">
        <v>210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209</v>
      </c>
      <c r="G121" s="46" t="s">
        <v>180</v>
      </c>
      <c r="H121" s="32">
        <v>35532.33</v>
      </c>
      <c r="I121" s="32">
        <v>2503.65</v>
      </c>
      <c r="J121" s="32">
        <f t="shared" si="18"/>
        <v>38035.980000000003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100</v>
      </c>
      <c r="D122" s="58" t="s">
        <v>121</v>
      </c>
      <c r="E122" s="29" t="s">
        <v>51</v>
      </c>
      <c r="F122" s="46" t="s">
        <v>52</v>
      </c>
      <c r="G122" s="46" t="s">
        <v>180</v>
      </c>
      <c r="H122" s="32">
        <v>8983667.3300000001</v>
      </c>
      <c r="I122" s="32"/>
      <c r="J122" s="32">
        <f t="shared" si="18"/>
        <v>8983667.3300000001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119</v>
      </c>
      <c r="G123" s="46" t="s">
        <v>180</v>
      </c>
      <c r="H123" s="32">
        <v>54991.59</v>
      </c>
      <c r="I123" s="32"/>
      <c r="J123" s="32">
        <f t="shared" si="18"/>
        <v>54991.59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236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235</v>
      </c>
      <c r="G124" s="46" t="s">
        <v>180</v>
      </c>
      <c r="H124" s="32">
        <v>2191130</v>
      </c>
      <c r="I124" s="32"/>
      <c r="J124" s="32">
        <f t="shared" si="18"/>
        <v>2191130</v>
      </c>
      <c r="K124" s="32"/>
      <c r="L124" s="32"/>
      <c r="M124" s="32"/>
      <c r="N124" s="32"/>
      <c r="O124" s="32"/>
      <c r="P124" s="32"/>
    </row>
    <row r="125" spans="1:16" ht="24" x14ac:dyDescent="0.3">
      <c r="A125" s="82" t="s">
        <v>214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213</v>
      </c>
      <c r="G125" s="46" t="s">
        <v>180</v>
      </c>
      <c r="H125" s="32">
        <v>12746</v>
      </c>
      <c r="I125" s="32"/>
      <c r="J125" s="32">
        <f t="shared" si="18"/>
        <v>12746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122</v>
      </c>
      <c r="B126" s="28" t="s">
        <v>43</v>
      </c>
      <c r="C126" s="28" t="s">
        <v>123</v>
      </c>
      <c r="D126" s="58" t="s">
        <v>121</v>
      </c>
      <c r="E126" s="29" t="s">
        <v>54</v>
      </c>
      <c r="F126" s="46" t="s">
        <v>124</v>
      </c>
      <c r="G126" s="46" t="s">
        <v>180</v>
      </c>
      <c r="H126" s="32">
        <v>4200</v>
      </c>
      <c r="I126" s="32"/>
      <c r="J126" s="32">
        <f t="shared" si="18"/>
        <v>4200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SUM(H120:H126)</f>
        <v>50909725.32</v>
      </c>
      <c r="I127" s="101">
        <f t="shared" ref="I127:P127" si="20">SUM(I120:I126)</f>
        <v>0</v>
      </c>
      <c r="J127" s="101">
        <f t="shared" si="20"/>
        <v>50909725.32</v>
      </c>
      <c r="K127" s="101">
        <f t="shared" si="20"/>
        <v>0</v>
      </c>
      <c r="L127" s="101">
        <f t="shared" si="20"/>
        <v>0</v>
      </c>
      <c r="M127" s="101">
        <f t="shared" si="20"/>
        <v>0</v>
      </c>
      <c r="N127" s="101">
        <f t="shared" si="20"/>
        <v>0</v>
      </c>
      <c r="O127" s="101">
        <f t="shared" si="20"/>
        <v>0</v>
      </c>
      <c r="P127" s="101">
        <f t="shared" si="20"/>
        <v>0</v>
      </c>
    </row>
    <row r="128" spans="1:16" x14ac:dyDescent="0.3">
      <c r="A128" s="706" t="s">
        <v>179</v>
      </c>
      <c r="B128" s="706"/>
      <c r="C128" s="706"/>
      <c r="D128" s="706"/>
      <c r="E128" s="706"/>
      <c r="F128" s="706"/>
      <c r="G128" s="706"/>
      <c r="H128" s="101">
        <f>H119+H127</f>
        <v>78604701.439999998</v>
      </c>
      <c r="I128" s="101">
        <f t="shared" ref="I128:P128" si="21">I119+I127</f>
        <v>0</v>
      </c>
      <c r="J128" s="101">
        <f t="shared" si="21"/>
        <v>78604701.439999998</v>
      </c>
      <c r="K128" s="101">
        <f t="shared" si="21"/>
        <v>0</v>
      </c>
      <c r="L128" s="101">
        <f t="shared" si="21"/>
        <v>0</v>
      </c>
      <c r="M128" s="101">
        <f t="shared" si="21"/>
        <v>0</v>
      </c>
      <c r="N128" s="101">
        <f t="shared" si="21"/>
        <v>0</v>
      </c>
      <c r="O128" s="101">
        <f t="shared" si="21"/>
        <v>0</v>
      </c>
      <c r="P128" s="101">
        <f t="shared" si="21"/>
        <v>0</v>
      </c>
    </row>
    <row r="129" spans="1:16" x14ac:dyDescent="0.3">
      <c r="A129" s="725" t="s">
        <v>201</v>
      </c>
      <c r="B129" s="726"/>
      <c r="C129" s="726"/>
      <c r="D129" s="726"/>
      <c r="E129" s="726"/>
      <c r="F129" s="726"/>
      <c r="G129" s="726"/>
      <c r="H129" s="726"/>
      <c r="I129" s="726"/>
      <c r="J129" s="726"/>
      <c r="K129" s="726"/>
      <c r="L129" s="726"/>
      <c r="M129" s="726"/>
      <c r="N129" s="726"/>
      <c r="O129" s="726"/>
      <c r="P129" s="727"/>
    </row>
    <row r="130" spans="1:16" x14ac:dyDescent="0.3">
      <c r="A130" s="82" t="s">
        <v>42</v>
      </c>
      <c r="B130" s="28" t="s">
        <v>43</v>
      </c>
      <c r="C130" s="28" t="s">
        <v>100</v>
      </c>
      <c r="D130" s="58" t="s">
        <v>202</v>
      </c>
      <c r="E130" s="29" t="s">
        <v>46</v>
      </c>
      <c r="F130" s="46" t="s">
        <v>47</v>
      </c>
      <c r="G130" s="46" t="s">
        <v>203</v>
      </c>
      <c r="H130" s="32">
        <v>4554000</v>
      </c>
      <c r="I130" s="32"/>
      <c r="J130" s="26">
        <f t="shared" ref="J130:J131" si="22">H130+I130</f>
        <v>4554000</v>
      </c>
      <c r="K130" s="32">
        <v>0</v>
      </c>
      <c r="L130" s="32"/>
      <c r="M130" s="26">
        <f t="shared" ref="M130:M131" si="23">K130+L130</f>
        <v>0</v>
      </c>
      <c r="N130" s="32">
        <v>0</v>
      </c>
      <c r="O130" s="147"/>
      <c r="P130" s="148">
        <f t="shared" ref="P130:P131" si="24">N130+O130</f>
        <v>0</v>
      </c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202</v>
      </c>
      <c r="E131" s="29" t="s">
        <v>51</v>
      </c>
      <c r="F131" s="46" t="s">
        <v>52</v>
      </c>
      <c r="G131" s="46" t="s">
        <v>203</v>
      </c>
      <c r="H131" s="32">
        <v>1375308</v>
      </c>
      <c r="I131" s="32"/>
      <c r="J131" s="26">
        <f t="shared" si="22"/>
        <v>1375308</v>
      </c>
      <c r="K131" s="32">
        <v>0</v>
      </c>
      <c r="L131" s="32"/>
      <c r="M131" s="26">
        <f t="shared" si="23"/>
        <v>0</v>
      </c>
      <c r="N131" s="32">
        <v>0</v>
      </c>
      <c r="O131" s="147"/>
      <c r="P131" s="148">
        <f t="shared" si="24"/>
        <v>0</v>
      </c>
    </row>
    <row r="132" spans="1:16" ht="15" thickBot="1" x14ac:dyDescent="0.35">
      <c r="A132" s="728" t="s">
        <v>204</v>
      </c>
      <c r="B132" s="728"/>
      <c r="C132" s="728"/>
      <c r="D132" s="728"/>
      <c r="E132" s="728"/>
      <c r="F132" s="728"/>
      <c r="G132" s="728"/>
      <c r="H132" s="149">
        <f>SUM(H130:H131)</f>
        <v>5929308</v>
      </c>
      <c r="I132" s="149">
        <f t="shared" ref="I132:P132" si="25">SUM(I130:I131)</f>
        <v>0</v>
      </c>
      <c r="J132" s="149">
        <f t="shared" si="25"/>
        <v>5929308</v>
      </c>
      <c r="K132" s="149">
        <f t="shared" si="25"/>
        <v>0</v>
      </c>
      <c r="L132" s="149">
        <f t="shared" si="25"/>
        <v>0</v>
      </c>
      <c r="M132" s="149">
        <f t="shared" si="25"/>
        <v>0</v>
      </c>
      <c r="N132" s="149">
        <f t="shared" si="25"/>
        <v>0</v>
      </c>
      <c r="O132" s="149">
        <f t="shared" si="25"/>
        <v>0</v>
      </c>
      <c r="P132" s="149">
        <f t="shared" si="25"/>
        <v>0</v>
      </c>
    </row>
    <row r="133" spans="1:16" ht="15" thickBot="1" x14ac:dyDescent="0.35">
      <c r="A133" s="729" t="s">
        <v>205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1"/>
    </row>
    <row r="134" spans="1:16" x14ac:dyDescent="0.3">
      <c r="A134" s="150" t="s">
        <v>42</v>
      </c>
      <c r="B134" s="56" t="s">
        <v>43</v>
      </c>
      <c r="C134" s="56" t="s">
        <v>100</v>
      </c>
      <c r="D134" s="56" t="s">
        <v>206</v>
      </c>
      <c r="E134" s="56" t="s">
        <v>46</v>
      </c>
      <c r="F134" s="56" t="s">
        <v>47</v>
      </c>
      <c r="G134" s="46" t="s">
        <v>207</v>
      </c>
      <c r="H134" s="151">
        <v>251508</v>
      </c>
      <c r="I134" s="152"/>
      <c r="J134" s="26">
        <f t="shared" ref="J134:J135" si="26">H134+I134</f>
        <v>251508</v>
      </c>
      <c r="K134" s="26">
        <v>0</v>
      </c>
      <c r="L134" s="153"/>
      <c r="M134" s="26">
        <f t="shared" ref="M134:M135" si="27">K134+L134</f>
        <v>0</v>
      </c>
      <c r="N134" s="32">
        <v>0</v>
      </c>
      <c r="O134" s="147"/>
      <c r="P134" s="148">
        <f t="shared" ref="P134:P135" si="28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61" t="s">
        <v>206</v>
      </c>
      <c r="E135" s="61" t="s">
        <v>51</v>
      </c>
      <c r="F135" s="61" t="s">
        <v>52</v>
      </c>
      <c r="G135" s="161" t="s">
        <v>207</v>
      </c>
      <c r="H135" s="154">
        <v>75955.42</v>
      </c>
      <c r="I135" s="162"/>
      <c r="J135" s="51">
        <f t="shared" si="26"/>
        <v>75955.42</v>
      </c>
      <c r="K135" s="51">
        <v>0</v>
      </c>
      <c r="L135" s="156"/>
      <c r="M135" s="51">
        <f t="shared" si="27"/>
        <v>0</v>
      </c>
      <c r="N135" s="38">
        <v>0</v>
      </c>
      <c r="O135" s="163"/>
      <c r="P135" s="164">
        <f t="shared" si="28"/>
        <v>0</v>
      </c>
    </row>
    <row r="136" spans="1:16" x14ac:dyDescent="0.3">
      <c r="A136" s="706" t="s">
        <v>208</v>
      </c>
      <c r="B136" s="706"/>
      <c r="C136" s="706"/>
      <c r="D136" s="706"/>
      <c r="E136" s="706"/>
      <c r="F136" s="706"/>
      <c r="G136" s="706"/>
      <c r="H136" s="98">
        <f>SUM(H134:H135)</f>
        <v>327463.42</v>
      </c>
      <c r="I136" s="98">
        <f>SUM(I134:I135)</f>
        <v>0</v>
      </c>
      <c r="J136" s="98">
        <f>H136+I136</f>
        <v>327463.42</v>
      </c>
      <c r="K136" s="98">
        <f t="shared" ref="K136" si="29">SUM(K134:K135)</f>
        <v>0</v>
      </c>
      <c r="L136" s="98"/>
      <c r="M136" s="98"/>
      <c r="N136" s="98">
        <f>SUM(N134:N135)</f>
        <v>0</v>
      </c>
      <c r="O136" s="98"/>
      <c r="P136" s="98"/>
    </row>
    <row r="137" spans="1:16" ht="30" customHeight="1" x14ac:dyDescent="0.3">
      <c r="A137" s="735" t="s">
        <v>216</v>
      </c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7"/>
    </row>
    <row r="138" spans="1:16" x14ac:dyDescent="0.3">
      <c r="A138" s="150" t="s">
        <v>42</v>
      </c>
      <c r="B138" s="56" t="s">
        <v>43</v>
      </c>
      <c r="C138" s="56" t="s">
        <v>100</v>
      </c>
      <c r="D138" s="58" t="s">
        <v>217</v>
      </c>
      <c r="E138" s="58" t="s">
        <v>46</v>
      </c>
      <c r="F138" s="56" t="s">
        <v>47</v>
      </c>
      <c r="G138" s="46" t="s">
        <v>218</v>
      </c>
      <c r="H138" s="155">
        <v>99000</v>
      </c>
      <c r="I138" s="155"/>
      <c r="J138" s="26">
        <f t="shared" ref="J138:J139" si="30">H138+I138</f>
        <v>99000</v>
      </c>
      <c r="K138" s="32">
        <v>0</v>
      </c>
      <c r="L138" s="34"/>
      <c r="M138" s="26">
        <f t="shared" ref="M138:M139" si="31">K138+L138</f>
        <v>0</v>
      </c>
      <c r="N138" s="32">
        <v>0</v>
      </c>
      <c r="O138" s="147"/>
      <c r="P138" s="148">
        <f t="shared" ref="P138:P139" si="32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58" t="s">
        <v>217</v>
      </c>
      <c r="E139" s="58" t="s">
        <v>51</v>
      </c>
      <c r="F139" s="61" t="s">
        <v>52</v>
      </c>
      <c r="G139" s="46" t="s">
        <v>218</v>
      </c>
      <c r="H139" s="155">
        <v>29898</v>
      </c>
      <c r="I139" s="155"/>
      <c r="J139" s="51">
        <f t="shared" si="30"/>
        <v>29898</v>
      </c>
      <c r="K139" s="32">
        <v>0</v>
      </c>
      <c r="L139" s="34"/>
      <c r="M139" s="51">
        <f t="shared" si="31"/>
        <v>0</v>
      </c>
      <c r="N139" s="32">
        <v>0</v>
      </c>
      <c r="O139" s="147"/>
      <c r="P139" s="164">
        <f t="shared" si="32"/>
        <v>0</v>
      </c>
    </row>
    <row r="140" spans="1:16" x14ac:dyDescent="0.3">
      <c r="A140" s="706" t="s">
        <v>215</v>
      </c>
      <c r="B140" s="706"/>
      <c r="C140" s="706"/>
      <c r="D140" s="706"/>
      <c r="E140" s="706"/>
      <c r="F140" s="706"/>
      <c r="G140" s="706"/>
      <c r="H140" s="98">
        <f>SUM(H138:H139)</f>
        <v>128898</v>
      </c>
      <c r="I140" s="98">
        <f t="shared" ref="I140:P140" si="33">SUM(I138:I139)</f>
        <v>0</v>
      </c>
      <c r="J140" s="98">
        <f t="shared" si="33"/>
        <v>128898</v>
      </c>
      <c r="K140" s="98">
        <f t="shared" si="33"/>
        <v>0</v>
      </c>
      <c r="L140" s="98">
        <f t="shared" si="33"/>
        <v>0</v>
      </c>
      <c r="M140" s="98">
        <f t="shared" si="33"/>
        <v>0</v>
      </c>
      <c r="N140" s="98">
        <f t="shared" si="33"/>
        <v>0</v>
      </c>
      <c r="O140" s="98">
        <f t="shared" si="33"/>
        <v>0</v>
      </c>
      <c r="P140" s="98">
        <f t="shared" si="33"/>
        <v>0</v>
      </c>
    </row>
    <row r="141" spans="1:16" ht="28.95" customHeight="1" x14ac:dyDescent="0.3">
      <c r="A141" s="723" t="s">
        <v>160</v>
      </c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  <c r="M141" s="687"/>
      <c r="N141" s="687"/>
      <c r="O141" s="687"/>
      <c r="P141" s="724"/>
    </row>
    <row r="142" spans="1:16" ht="26.4" x14ac:dyDescent="0.3">
      <c r="A142" s="104" t="s">
        <v>161</v>
      </c>
      <c r="B142" s="40">
        <v>10</v>
      </c>
      <c r="C142" s="40" t="s">
        <v>162</v>
      </c>
      <c r="D142" s="45" t="s">
        <v>163</v>
      </c>
      <c r="E142" s="45" t="s">
        <v>174</v>
      </c>
      <c r="F142" s="45" t="s">
        <v>165</v>
      </c>
      <c r="G142" s="45" t="s">
        <v>182</v>
      </c>
      <c r="H142" s="32">
        <v>2216000</v>
      </c>
      <c r="I142" s="32"/>
      <c r="J142" s="32">
        <f>H142+I142</f>
        <v>2216000</v>
      </c>
      <c r="K142" s="32">
        <v>0</v>
      </c>
      <c r="L142" s="32"/>
      <c r="M142" s="32">
        <f>K142+L142</f>
        <v>0</v>
      </c>
      <c r="N142" s="32">
        <v>0</v>
      </c>
      <c r="O142" s="97"/>
      <c r="P142" s="32">
        <f>N142+O142</f>
        <v>0</v>
      </c>
    </row>
    <row r="143" spans="1:16" x14ac:dyDescent="0.3">
      <c r="A143" s="708" t="s">
        <v>167</v>
      </c>
      <c r="B143" s="709"/>
      <c r="C143" s="709"/>
      <c r="D143" s="709"/>
      <c r="E143" s="709"/>
      <c r="F143" s="709"/>
      <c r="G143" s="710"/>
      <c r="H143" s="101">
        <f t="shared" ref="H143:P143" si="34">SUM(H142:H142)</f>
        <v>2216000</v>
      </c>
      <c r="I143" s="101">
        <f t="shared" si="34"/>
        <v>0</v>
      </c>
      <c r="J143" s="101">
        <f t="shared" si="34"/>
        <v>2216000</v>
      </c>
      <c r="K143" s="101">
        <f t="shared" si="34"/>
        <v>0</v>
      </c>
      <c r="L143" s="101">
        <f t="shared" si="34"/>
        <v>0</v>
      </c>
      <c r="M143" s="101">
        <f t="shared" si="34"/>
        <v>0</v>
      </c>
      <c r="N143" s="101">
        <f t="shared" si="34"/>
        <v>0</v>
      </c>
      <c r="O143" s="101">
        <f t="shared" si="34"/>
        <v>0</v>
      </c>
      <c r="P143" s="101">
        <f t="shared" si="34"/>
        <v>0</v>
      </c>
    </row>
    <row r="144" spans="1:16" ht="25.2" customHeight="1" x14ac:dyDescent="0.3">
      <c r="A144" s="711" t="s">
        <v>168</v>
      </c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3"/>
    </row>
    <row r="145" spans="1:16" ht="26.4" x14ac:dyDescent="0.3">
      <c r="A145" s="105" t="s">
        <v>161</v>
      </c>
      <c r="B145" s="106" t="s">
        <v>43</v>
      </c>
      <c r="C145" s="106" t="s">
        <v>100</v>
      </c>
      <c r="D145" s="107" t="s">
        <v>169</v>
      </c>
      <c r="E145" s="107" t="s">
        <v>164</v>
      </c>
      <c r="F145" s="107" t="s">
        <v>165</v>
      </c>
      <c r="G145" s="108" t="s">
        <v>170</v>
      </c>
      <c r="H145" s="32">
        <v>876245</v>
      </c>
      <c r="I145" s="32"/>
      <c r="J145" s="32">
        <f>H145+I145</f>
        <v>876245</v>
      </c>
      <c r="K145" s="32">
        <v>0</v>
      </c>
      <c r="L145" s="32"/>
      <c r="M145" s="32">
        <f t="shared" ref="M145:M146" si="35">K145+L145</f>
        <v>0</v>
      </c>
      <c r="N145" s="32">
        <v>0</v>
      </c>
      <c r="O145" s="97"/>
      <c r="P145" s="32">
        <f t="shared" ref="P145:P146" si="36">N145+O145</f>
        <v>0</v>
      </c>
    </row>
    <row r="146" spans="1:16" x14ac:dyDescent="0.3">
      <c r="A146" s="105" t="s">
        <v>175</v>
      </c>
      <c r="B146" s="40" t="s">
        <v>172</v>
      </c>
      <c r="C146" s="40" t="s">
        <v>173</v>
      </c>
      <c r="D146" s="45" t="s">
        <v>169</v>
      </c>
      <c r="E146" s="45" t="s">
        <v>174</v>
      </c>
      <c r="F146" s="45" t="s">
        <v>171</v>
      </c>
      <c r="G146" s="45" t="s">
        <v>170</v>
      </c>
      <c r="H146" s="32">
        <v>93777</v>
      </c>
      <c r="I146" s="32"/>
      <c r="J146" s="32">
        <f>H146+I146</f>
        <v>93777</v>
      </c>
      <c r="K146" s="32">
        <v>0</v>
      </c>
      <c r="L146" s="32"/>
      <c r="M146" s="32">
        <f t="shared" si="35"/>
        <v>0</v>
      </c>
      <c r="N146" s="32">
        <v>0</v>
      </c>
      <c r="O146" s="97"/>
      <c r="P146" s="32">
        <f t="shared" si="36"/>
        <v>0</v>
      </c>
    </row>
    <row r="147" spans="1:16" x14ac:dyDescent="0.3">
      <c r="A147" s="708" t="s">
        <v>176</v>
      </c>
      <c r="B147" s="709"/>
      <c r="C147" s="709"/>
      <c r="D147" s="709"/>
      <c r="E147" s="709"/>
      <c r="F147" s="709"/>
      <c r="G147" s="710"/>
      <c r="H147" s="101">
        <f>SUM(H145:H146)</f>
        <v>970022</v>
      </c>
      <c r="I147" s="101">
        <f t="shared" ref="I147:P147" si="37">SUM(I145:I146)</f>
        <v>0</v>
      </c>
      <c r="J147" s="101">
        <f t="shared" si="37"/>
        <v>970022</v>
      </c>
      <c r="K147" s="101">
        <f t="shared" si="37"/>
        <v>0</v>
      </c>
      <c r="L147" s="101">
        <f t="shared" si="37"/>
        <v>0</v>
      </c>
      <c r="M147" s="101">
        <f t="shared" si="37"/>
        <v>0</v>
      </c>
      <c r="N147" s="101">
        <f t="shared" si="37"/>
        <v>0</v>
      </c>
      <c r="O147" s="101">
        <f t="shared" si="37"/>
        <v>0</v>
      </c>
      <c r="P147" s="101">
        <f t="shared" si="37"/>
        <v>0</v>
      </c>
    </row>
    <row r="148" spans="1:16" x14ac:dyDescent="0.3">
      <c r="A148" s="717" t="s">
        <v>187</v>
      </c>
      <c r="B148" s="718"/>
      <c r="C148" s="718"/>
      <c r="D148" s="718"/>
      <c r="E148" s="718"/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9"/>
    </row>
    <row r="149" spans="1:16" ht="26.4" x14ac:dyDescent="0.3">
      <c r="A149" s="129" t="s">
        <v>81</v>
      </c>
      <c r="B149" s="130" t="s">
        <v>43</v>
      </c>
      <c r="C149" s="131" t="s">
        <v>100</v>
      </c>
      <c r="D149" s="131" t="s">
        <v>188</v>
      </c>
      <c r="E149" s="131">
        <v>244</v>
      </c>
      <c r="F149" s="131" t="s">
        <v>82</v>
      </c>
      <c r="G149" s="132" t="s">
        <v>189</v>
      </c>
      <c r="H149" s="32">
        <v>3150000</v>
      </c>
      <c r="I149" s="32"/>
      <c r="J149" s="32">
        <f>H149+I149</f>
        <v>3150000</v>
      </c>
      <c r="K149" s="32">
        <v>0</v>
      </c>
      <c r="L149" s="32"/>
      <c r="M149" s="32">
        <f t="shared" ref="M149" si="38">K149+L149</f>
        <v>0</v>
      </c>
      <c r="N149" s="32">
        <v>0</v>
      </c>
      <c r="O149" s="97"/>
      <c r="P149" s="32">
        <f t="shared" ref="P149" si="39">N149+O149</f>
        <v>0</v>
      </c>
    </row>
    <row r="150" spans="1:16" x14ac:dyDescent="0.3">
      <c r="A150" s="708" t="s">
        <v>190</v>
      </c>
      <c r="B150" s="709"/>
      <c r="C150" s="709"/>
      <c r="D150" s="709"/>
      <c r="E150" s="709"/>
      <c r="F150" s="709"/>
      <c r="G150" s="710"/>
      <c r="H150" s="101">
        <f>SUM(H149)</f>
        <v>3150000</v>
      </c>
      <c r="I150" s="101">
        <f t="shared" ref="I150:P150" si="40">SUM(I149)</f>
        <v>0</v>
      </c>
      <c r="J150" s="101">
        <f t="shared" si="40"/>
        <v>3150000</v>
      </c>
      <c r="K150" s="101">
        <f t="shared" si="40"/>
        <v>0</v>
      </c>
      <c r="L150" s="101">
        <f t="shared" si="40"/>
        <v>0</v>
      </c>
      <c r="M150" s="101">
        <f t="shared" si="40"/>
        <v>0</v>
      </c>
      <c r="N150" s="101">
        <f t="shared" si="40"/>
        <v>0</v>
      </c>
      <c r="O150" s="101">
        <f t="shared" si="40"/>
        <v>0</v>
      </c>
      <c r="P150" s="101">
        <f t="shared" si="40"/>
        <v>0</v>
      </c>
    </row>
    <row r="151" spans="1:16" x14ac:dyDescent="0.3">
      <c r="A151" s="720" t="s">
        <v>191</v>
      </c>
      <c r="B151" s="721"/>
      <c r="C151" s="721"/>
      <c r="D151" s="721"/>
      <c r="E151" s="721"/>
      <c r="F151" s="721"/>
      <c r="G151" s="721"/>
      <c r="H151" s="721"/>
      <c r="I151" s="721"/>
      <c r="J151" s="721"/>
      <c r="K151" s="721"/>
      <c r="L151" s="721"/>
      <c r="M151" s="721"/>
      <c r="N151" s="721"/>
      <c r="O151" s="721"/>
      <c r="P151" s="722"/>
    </row>
    <row r="152" spans="1:16" ht="26.4" x14ac:dyDescent="0.3">
      <c r="A152" s="133" t="s">
        <v>192</v>
      </c>
      <c r="B152" s="133" t="s">
        <v>172</v>
      </c>
      <c r="C152" s="133" t="s">
        <v>173</v>
      </c>
      <c r="D152" s="134" t="s">
        <v>193</v>
      </c>
      <c r="E152" s="134" t="s">
        <v>164</v>
      </c>
      <c r="F152" s="134" t="s">
        <v>165</v>
      </c>
      <c r="G152" s="132" t="s">
        <v>195</v>
      </c>
      <c r="H152" s="32">
        <v>1260000</v>
      </c>
      <c r="I152" s="32"/>
      <c r="J152" s="32">
        <f t="shared" ref="J152:J153" si="41">H152+I152</f>
        <v>1260000</v>
      </c>
      <c r="K152" s="32">
        <v>0</v>
      </c>
      <c r="L152" s="32"/>
      <c r="M152" s="32">
        <f t="shared" ref="M152:M153" si="42">K152+L152</f>
        <v>0</v>
      </c>
      <c r="N152" s="32">
        <v>0</v>
      </c>
      <c r="O152" s="97"/>
      <c r="P152" s="32">
        <f t="shared" ref="P152:P153" si="43">N152+O152</f>
        <v>0</v>
      </c>
    </row>
    <row r="153" spans="1:16" ht="26.4" x14ac:dyDescent="0.3">
      <c r="A153" s="133" t="s">
        <v>192</v>
      </c>
      <c r="B153" s="133" t="s">
        <v>172</v>
      </c>
      <c r="C153" s="133" t="s">
        <v>173</v>
      </c>
      <c r="D153" s="134" t="s">
        <v>194</v>
      </c>
      <c r="E153" s="134" t="s">
        <v>164</v>
      </c>
      <c r="F153" s="134" t="s">
        <v>165</v>
      </c>
      <c r="G153" s="132" t="s">
        <v>48</v>
      </c>
      <c r="H153" s="32">
        <v>540000</v>
      </c>
      <c r="I153" s="32"/>
      <c r="J153" s="32">
        <f t="shared" si="41"/>
        <v>540000</v>
      </c>
      <c r="K153" s="32">
        <v>0</v>
      </c>
      <c r="L153" s="32"/>
      <c r="M153" s="32">
        <f t="shared" si="42"/>
        <v>0</v>
      </c>
      <c r="N153" s="32">
        <v>0</v>
      </c>
      <c r="O153" s="97"/>
      <c r="P153" s="32">
        <f t="shared" si="43"/>
        <v>0</v>
      </c>
    </row>
    <row r="154" spans="1:16" x14ac:dyDescent="0.3">
      <c r="A154" s="708" t="s">
        <v>196</v>
      </c>
      <c r="B154" s="709"/>
      <c r="C154" s="709"/>
      <c r="D154" s="709"/>
      <c r="E154" s="709"/>
      <c r="F154" s="709"/>
      <c r="G154" s="710"/>
      <c r="H154" s="101">
        <f>SUM(H152:H153)</f>
        <v>1800000</v>
      </c>
      <c r="I154" s="101">
        <f t="shared" ref="I154:P154" si="44">SUM(I152:I153)</f>
        <v>0</v>
      </c>
      <c r="J154" s="101">
        <f t="shared" si="44"/>
        <v>1800000</v>
      </c>
      <c r="K154" s="101">
        <f t="shared" si="44"/>
        <v>0</v>
      </c>
      <c r="L154" s="101">
        <f t="shared" si="44"/>
        <v>0</v>
      </c>
      <c r="M154" s="101">
        <f t="shared" si="44"/>
        <v>0</v>
      </c>
      <c r="N154" s="101">
        <f t="shared" si="44"/>
        <v>0</v>
      </c>
      <c r="O154" s="101">
        <f t="shared" si="44"/>
        <v>0</v>
      </c>
      <c r="P154" s="101">
        <f t="shared" si="44"/>
        <v>0</v>
      </c>
    </row>
    <row r="155" spans="1:16" x14ac:dyDescent="0.3">
      <c r="A155" s="717" t="s">
        <v>223</v>
      </c>
      <c r="B155" s="718"/>
      <c r="C155" s="718"/>
      <c r="D155" s="718"/>
      <c r="E155" s="718"/>
      <c r="F155" s="718"/>
      <c r="G155" s="718"/>
      <c r="H155" s="718"/>
      <c r="I155" s="718"/>
      <c r="J155" s="718"/>
      <c r="K155" s="718"/>
      <c r="L155" s="718"/>
      <c r="M155" s="718"/>
      <c r="N155" s="718"/>
      <c r="O155" s="718"/>
      <c r="P155" s="719"/>
    </row>
    <row r="156" spans="1:16" x14ac:dyDescent="0.3">
      <c r="A156" s="40" t="s">
        <v>73</v>
      </c>
      <c r="B156" s="133" t="s">
        <v>43</v>
      </c>
      <c r="C156" s="133" t="s">
        <v>100</v>
      </c>
      <c r="D156" s="134" t="s">
        <v>224</v>
      </c>
      <c r="E156" s="134" t="s">
        <v>54</v>
      </c>
      <c r="F156" s="134" t="s">
        <v>74</v>
      </c>
      <c r="G156" s="132" t="s">
        <v>225</v>
      </c>
      <c r="H156" s="32">
        <v>83700</v>
      </c>
      <c r="I156" s="32"/>
      <c r="J156" s="32">
        <f t="shared" ref="J156:J159" si="45">H156+I156</f>
        <v>83700</v>
      </c>
      <c r="K156" s="32">
        <v>0</v>
      </c>
      <c r="L156" s="32"/>
      <c r="M156" s="32">
        <f t="shared" ref="M156:M164" si="46">K156+L156</f>
        <v>0</v>
      </c>
      <c r="N156" s="32">
        <v>0</v>
      </c>
      <c r="O156" s="97"/>
      <c r="P156" s="32">
        <f t="shared" ref="P156:P164" si="47">N156+O156</f>
        <v>0</v>
      </c>
    </row>
    <row r="157" spans="1:16" x14ac:dyDescent="0.3">
      <c r="A157" s="40" t="s">
        <v>73</v>
      </c>
      <c r="B157" s="133" t="s">
        <v>43</v>
      </c>
      <c r="C157" s="133" t="s">
        <v>100</v>
      </c>
      <c r="D157" s="134" t="s">
        <v>226</v>
      </c>
      <c r="E157" s="134" t="s">
        <v>54</v>
      </c>
      <c r="F157" s="134" t="s">
        <v>74</v>
      </c>
      <c r="G157" s="132" t="s">
        <v>48</v>
      </c>
      <c r="H157" s="32">
        <v>9300</v>
      </c>
      <c r="I157" s="32"/>
      <c r="J157" s="32">
        <f t="shared" si="45"/>
        <v>9300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82" t="s">
        <v>220</v>
      </c>
      <c r="B158" s="133" t="s">
        <v>43</v>
      </c>
      <c r="C158" s="133" t="s">
        <v>100</v>
      </c>
      <c r="D158" s="134" t="s">
        <v>224</v>
      </c>
      <c r="E158" s="134" t="s">
        <v>54</v>
      </c>
      <c r="F158" s="134" t="s">
        <v>219</v>
      </c>
      <c r="G158" s="132" t="s">
        <v>225</v>
      </c>
      <c r="H158" s="32">
        <v>1620000</v>
      </c>
      <c r="I158" s="32"/>
      <c r="J158" s="32">
        <f t="shared" si="45"/>
        <v>1620000</v>
      </c>
      <c r="K158" s="32">
        <v>0</v>
      </c>
      <c r="L158" s="32"/>
      <c r="M158" s="32">
        <f t="shared" si="46"/>
        <v>0</v>
      </c>
      <c r="N158" s="32">
        <v>0</v>
      </c>
      <c r="O158" s="97"/>
      <c r="P158" s="32">
        <f t="shared" si="47"/>
        <v>0</v>
      </c>
    </row>
    <row r="159" spans="1:16" x14ac:dyDescent="0.3">
      <c r="A159" s="82" t="s">
        <v>220</v>
      </c>
      <c r="B159" s="133" t="s">
        <v>43</v>
      </c>
      <c r="C159" s="133" t="s">
        <v>100</v>
      </c>
      <c r="D159" s="134" t="s">
        <v>226</v>
      </c>
      <c r="E159" s="134" t="s">
        <v>54</v>
      </c>
      <c r="F159" s="134" t="s">
        <v>219</v>
      </c>
      <c r="G159" s="132" t="s">
        <v>48</v>
      </c>
      <c r="H159" s="32">
        <v>180000</v>
      </c>
      <c r="I159" s="32"/>
      <c r="J159" s="32">
        <f t="shared" si="45"/>
        <v>180000</v>
      </c>
      <c r="K159" s="32">
        <v>0</v>
      </c>
      <c r="L159" s="32"/>
      <c r="M159" s="32">
        <f t="shared" si="46"/>
        <v>0</v>
      </c>
      <c r="N159" s="32">
        <v>0</v>
      </c>
      <c r="O159" s="97"/>
      <c r="P159" s="32">
        <f t="shared" si="47"/>
        <v>0</v>
      </c>
    </row>
    <row r="160" spans="1:16" x14ac:dyDescent="0.3">
      <c r="A160" s="708" t="s">
        <v>230</v>
      </c>
      <c r="B160" s="709"/>
      <c r="C160" s="709"/>
      <c r="D160" s="709"/>
      <c r="E160" s="709"/>
      <c r="F160" s="709"/>
      <c r="G160" s="710"/>
      <c r="H160" s="101">
        <f>SUM(H156:H159)</f>
        <v>1893000</v>
      </c>
      <c r="I160" s="101">
        <f t="shared" ref="I160:P160" si="48">SUM(I156:I159)</f>
        <v>0</v>
      </c>
      <c r="J160" s="101">
        <f t="shared" si="48"/>
        <v>1893000</v>
      </c>
      <c r="K160" s="101">
        <f t="shared" si="48"/>
        <v>0</v>
      </c>
      <c r="L160" s="101">
        <f t="shared" si="48"/>
        <v>0</v>
      </c>
      <c r="M160" s="101">
        <f t="shared" si="48"/>
        <v>0</v>
      </c>
      <c r="N160" s="101">
        <f t="shared" si="48"/>
        <v>0</v>
      </c>
      <c r="O160" s="101">
        <f t="shared" si="48"/>
        <v>0</v>
      </c>
      <c r="P160" s="101">
        <f t="shared" si="48"/>
        <v>0</v>
      </c>
    </row>
    <row r="161" spans="1:16" x14ac:dyDescent="0.3">
      <c r="A161" s="717" t="s">
        <v>245</v>
      </c>
      <c r="B161" s="718"/>
      <c r="C161" s="718"/>
      <c r="D161" s="718"/>
      <c r="E161" s="718"/>
      <c r="F161" s="718"/>
      <c r="G161" s="718"/>
      <c r="H161" s="718"/>
      <c r="I161" s="718"/>
      <c r="J161" s="718"/>
      <c r="K161" s="718"/>
      <c r="L161" s="718"/>
      <c r="M161" s="718"/>
      <c r="N161" s="718"/>
      <c r="O161" s="718"/>
      <c r="P161" s="719"/>
    </row>
    <row r="162" spans="1:16" x14ac:dyDescent="0.3">
      <c r="A162" s="129" t="s">
        <v>81</v>
      </c>
      <c r="B162" s="133" t="s">
        <v>43</v>
      </c>
      <c r="C162" s="133" t="s">
        <v>243</v>
      </c>
      <c r="D162" s="134" t="s">
        <v>242</v>
      </c>
      <c r="E162" s="134" t="s">
        <v>54</v>
      </c>
      <c r="F162" s="134" t="s">
        <v>82</v>
      </c>
      <c r="G162" s="132" t="s">
        <v>244</v>
      </c>
      <c r="H162" s="32">
        <v>54172.44</v>
      </c>
      <c r="I162" s="32"/>
      <c r="J162" s="32">
        <f>SUM(H162:I162)</f>
        <v>54172.44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40" t="s">
        <v>241</v>
      </c>
      <c r="B163" s="133" t="s">
        <v>43</v>
      </c>
      <c r="C163" s="133" t="s">
        <v>243</v>
      </c>
      <c r="D163" s="134" t="s">
        <v>242</v>
      </c>
      <c r="E163" s="134" t="s">
        <v>54</v>
      </c>
      <c r="F163" s="134" t="s">
        <v>240</v>
      </c>
      <c r="G163" s="132" t="s">
        <v>244</v>
      </c>
      <c r="H163" s="32">
        <v>3000</v>
      </c>
      <c r="I163" s="32"/>
      <c r="J163" s="32">
        <f t="shared" ref="J163:J164" si="49">SUM(H163:I163)</f>
        <v>3000</v>
      </c>
      <c r="K163" s="32">
        <v>0</v>
      </c>
      <c r="L163" s="32"/>
      <c r="M163" s="32">
        <f t="shared" si="46"/>
        <v>0</v>
      </c>
      <c r="N163" s="32">
        <v>0</v>
      </c>
      <c r="O163" s="97"/>
      <c r="P163" s="32">
        <f t="shared" si="47"/>
        <v>0</v>
      </c>
    </row>
    <row r="164" spans="1:16" x14ac:dyDescent="0.3">
      <c r="A164" s="40" t="s">
        <v>91</v>
      </c>
      <c r="B164" s="133" t="s">
        <v>43</v>
      </c>
      <c r="C164" s="133" t="s">
        <v>243</v>
      </c>
      <c r="D164" s="134" t="s">
        <v>242</v>
      </c>
      <c r="E164" s="134" t="s">
        <v>54</v>
      </c>
      <c r="F164" s="134" t="s">
        <v>92</v>
      </c>
      <c r="G164" s="132" t="s">
        <v>244</v>
      </c>
      <c r="H164" s="32">
        <v>4000</v>
      </c>
      <c r="I164" s="32"/>
      <c r="J164" s="32">
        <f t="shared" si="49"/>
        <v>4000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708" t="s">
        <v>246</v>
      </c>
      <c r="B165" s="709"/>
      <c r="C165" s="709"/>
      <c r="D165" s="709"/>
      <c r="E165" s="709"/>
      <c r="F165" s="709"/>
      <c r="G165" s="710"/>
      <c r="H165" s="101">
        <f>SUM(H162:H164)</f>
        <v>61172.44</v>
      </c>
      <c r="I165" s="101">
        <f t="shared" ref="I165:P165" si="50">SUM(I162:I164)</f>
        <v>0</v>
      </c>
      <c r="J165" s="101">
        <f t="shared" si="50"/>
        <v>61172.44</v>
      </c>
      <c r="K165" s="101">
        <f t="shared" si="50"/>
        <v>0</v>
      </c>
      <c r="L165" s="101">
        <f t="shared" si="50"/>
        <v>0</v>
      </c>
      <c r="M165" s="101">
        <f t="shared" si="50"/>
        <v>0</v>
      </c>
      <c r="N165" s="101">
        <f t="shared" si="50"/>
        <v>0</v>
      </c>
      <c r="O165" s="101">
        <f t="shared" si="50"/>
        <v>0</v>
      </c>
      <c r="P165" s="101">
        <f t="shared" si="50"/>
        <v>0</v>
      </c>
    </row>
    <row r="166" spans="1:16" x14ac:dyDescent="0.3">
      <c r="A166" s="701" t="s">
        <v>131</v>
      </c>
      <c r="B166" s="701"/>
      <c r="C166" s="701"/>
      <c r="D166" s="701"/>
      <c r="E166" s="701"/>
      <c r="F166" s="701"/>
      <c r="G166" s="701"/>
      <c r="H166" s="103">
        <f>H62+H93+H96+H108+H112+H143+H147+H128+H150+H154+H136+H132+H140+H160+H165</f>
        <v>124794760.45</v>
      </c>
      <c r="I166" s="103">
        <f t="shared" ref="I166:P166" si="51">I62+I93+I96+I108+I112+I143+I147+I128+I150+I154+I136+I132+I140+I160+I165</f>
        <v>0</v>
      </c>
      <c r="J166" s="103">
        <f t="shared" si="51"/>
        <v>124794760.45</v>
      </c>
      <c r="K166" s="103">
        <f t="shared" si="51"/>
        <v>33521479.18</v>
      </c>
      <c r="L166" s="103">
        <f t="shared" si="51"/>
        <v>0</v>
      </c>
      <c r="M166" s="103">
        <f t="shared" si="51"/>
        <v>33521479.18</v>
      </c>
      <c r="N166" s="103">
        <f t="shared" si="51"/>
        <v>34259965.640000001</v>
      </c>
      <c r="O166" s="103">
        <f t="shared" si="51"/>
        <v>0</v>
      </c>
      <c r="P166" s="103">
        <f t="shared" si="51"/>
        <v>34259965.640000001</v>
      </c>
    </row>
    <row r="167" spans="1:1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6" x14ac:dyDescent="0.3">
      <c r="A168" s="72" t="s">
        <v>132</v>
      </c>
      <c r="B168" s="73"/>
      <c r="C168" s="72"/>
      <c r="D168" s="72"/>
      <c r="E168" s="698" t="s">
        <v>133</v>
      </c>
      <c r="F168" s="698"/>
      <c r="G168" s="698"/>
      <c r="H168" s="1"/>
      <c r="I168" s="1"/>
      <c r="J168" s="1"/>
      <c r="K168" s="1"/>
      <c r="L168" s="1"/>
      <c r="M168" s="1"/>
      <c r="N168" s="1"/>
    </row>
    <row r="169" spans="1:16" x14ac:dyDescent="0.3">
      <c r="A169" s="2" t="s">
        <v>134</v>
      </c>
      <c r="B169" s="696" t="s">
        <v>135</v>
      </c>
      <c r="C169" s="699"/>
      <c r="D169" s="699"/>
      <c r="E169" s="699" t="s">
        <v>136</v>
      </c>
      <c r="F169" s="699"/>
      <c r="G169" s="699"/>
      <c r="H169" s="1"/>
      <c r="I169" s="1"/>
      <c r="J169" s="1"/>
      <c r="K169" s="1"/>
      <c r="L169" s="1"/>
      <c r="M169" s="1"/>
      <c r="N169" s="1"/>
    </row>
    <row r="170" spans="1:16" x14ac:dyDescent="0.3">
      <c r="A170" s="2"/>
      <c r="B170" s="195"/>
      <c r="C170" s="195"/>
      <c r="D170" s="195"/>
      <c r="E170" s="195"/>
      <c r="F170" s="195"/>
      <c r="G170" s="195"/>
      <c r="H170" s="1"/>
      <c r="I170" s="1"/>
      <c r="J170" s="1"/>
      <c r="K170" s="1"/>
      <c r="L170" s="1"/>
      <c r="M170" s="1"/>
      <c r="N170" s="1"/>
    </row>
    <row r="171" spans="1:16" x14ac:dyDescent="0.3">
      <c r="A171" s="72" t="s">
        <v>152</v>
      </c>
      <c r="B171" s="73"/>
      <c r="C171" s="75"/>
      <c r="D171" s="75"/>
      <c r="E171" s="5"/>
      <c r="F171" s="695" t="s">
        <v>138</v>
      </c>
      <c r="G171" s="695"/>
      <c r="H171" s="1"/>
      <c r="I171" s="1"/>
      <c r="J171" s="1"/>
      <c r="K171" s="1"/>
      <c r="L171" s="1"/>
      <c r="M171" s="1"/>
      <c r="N171" s="1"/>
    </row>
    <row r="172" spans="1:16" x14ac:dyDescent="0.3">
      <c r="A172" s="2" t="s">
        <v>134</v>
      </c>
      <c r="B172" s="696" t="s">
        <v>135</v>
      </c>
      <c r="C172" s="697"/>
      <c r="D172" s="697"/>
      <c r="E172" s="76"/>
      <c r="F172" s="697" t="s">
        <v>136</v>
      </c>
      <c r="G172" s="697"/>
      <c r="H172" s="1"/>
      <c r="I172" s="1"/>
      <c r="J172" s="1"/>
      <c r="K172" s="1"/>
      <c r="L172" s="1"/>
      <c r="M172" s="1"/>
      <c r="N172" s="1"/>
    </row>
    <row r="173" spans="1:16" x14ac:dyDescent="0.3">
      <c r="A173" s="2"/>
      <c r="B173" s="2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</row>
    <row r="174" spans="1:16" x14ac:dyDescent="0.3">
      <c r="A174" s="72" t="s">
        <v>153</v>
      </c>
      <c r="B174" s="73"/>
      <c r="C174" s="75"/>
      <c r="D174" s="75"/>
      <c r="E174" s="5"/>
      <c r="F174" s="695" t="s">
        <v>140</v>
      </c>
      <c r="G174" s="695"/>
      <c r="H174" s="1"/>
      <c r="I174" s="1"/>
      <c r="J174" s="1"/>
      <c r="K174" s="1"/>
      <c r="L174" s="1"/>
      <c r="M174" s="1"/>
      <c r="N174" s="1"/>
    </row>
    <row r="175" spans="1:16" x14ac:dyDescent="0.3">
      <c r="A175" s="2" t="s">
        <v>141</v>
      </c>
      <c r="B175" s="696" t="s">
        <v>135</v>
      </c>
      <c r="C175" s="697"/>
      <c r="D175" s="697"/>
      <c r="E175" s="76"/>
      <c r="F175" s="697" t="s">
        <v>136</v>
      </c>
      <c r="G175" s="697"/>
      <c r="H175" s="1"/>
      <c r="I175" s="1"/>
      <c r="J175" s="1"/>
      <c r="K175" s="1"/>
      <c r="L175" s="1"/>
      <c r="M175" s="1"/>
      <c r="N175" s="1"/>
    </row>
  </sheetData>
  <mergeCells count="59">
    <mergeCell ref="F171:G171"/>
    <mergeCell ref="B172:D172"/>
    <mergeCell ref="F172:G172"/>
    <mergeCell ref="F174:G174"/>
    <mergeCell ref="B175:D175"/>
    <mergeCell ref="F175:G175"/>
    <mergeCell ref="B169:D169"/>
    <mergeCell ref="E169:G169"/>
    <mergeCell ref="A147:G147"/>
    <mergeCell ref="A148:P148"/>
    <mergeCell ref="A150:G150"/>
    <mergeCell ref="A151:P151"/>
    <mergeCell ref="A154:G154"/>
    <mergeCell ref="A155:P155"/>
    <mergeCell ref="A160:G160"/>
    <mergeCell ref="A161:P161"/>
    <mergeCell ref="A165:G165"/>
    <mergeCell ref="A166:G166"/>
    <mergeCell ref="E168:G168"/>
    <mergeCell ref="A144:P144"/>
    <mergeCell ref="A119:G119"/>
    <mergeCell ref="A127:G127"/>
    <mergeCell ref="A128:G128"/>
    <mergeCell ref="A129:P129"/>
    <mergeCell ref="A132:G132"/>
    <mergeCell ref="A133:P133"/>
    <mergeCell ref="A136:G136"/>
    <mergeCell ref="A137:P137"/>
    <mergeCell ref="A140:G140"/>
    <mergeCell ref="A141:P141"/>
    <mergeCell ref="A143:G143"/>
    <mergeCell ref="A113:P114"/>
    <mergeCell ref="A62:G62"/>
    <mergeCell ref="A63:P63"/>
    <mergeCell ref="A93:G93"/>
    <mergeCell ref="A94:P94"/>
    <mergeCell ref="A96:G96"/>
    <mergeCell ref="A97:N98"/>
    <mergeCell ref="A102:G102"/>
    <mergeCell ref="A107:G107"/>
    <mergeCell ref="A108:G108"/>
    <mergeCell ref="A109:N109"/>
    <mergeCell ref="A112:G112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topLeftCell="A143" zoomScale="80" zoomScaleNormal="80" workbookViewId="0">
      <selection activeCell="I117" sqref="I11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253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01"/>
      <c r="B22" s="201"/>
      <c r="C22" s="201"/>
      <c r="D22" s="201"/>
      <c r="E22" s="201"/>
      <c r="F22" s="201"/>
      <c r="G22" s="201"/>
      <c r="H22" s="201"/>
      <c r="I22" s="201"/>
      <c r="J22" s="20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254</v>
      </c>
      <c r="C24" s="703"/>
      <c r="D24" s="703"/>
      <c r="E24" s="703"/>
      <c r="F24" s="703"/>
      <c r="G24" s="703"/>
      <c r="H24" s="703"/>
      <c r="I24" s="703"/>
      <c r="J24" s="95" t="str">
        <f>H19</f>
        <v>14 марта 2025 года</v>
      </c>
      <c r="K24" s="1"/>
      <c r="L24" s="1"/>
      <c r="M24" s="1"/>
      <c r="P24" s="20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06"/>
      <c r="M25" s="206"/>
      <c r="O25" s="20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06"/>
      <c r="M26" s="206"/>
      <c r="O26" s="206" t="s">
        <v>16</v>
      </c>
      <c r="P26" s="17" t="str">
        <f>H19</f>
        <v>14 марта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02"/>
      <c r="I27" s="202"/>
      <c r="J27" s="202"/>
      <c r="L27" s="206"/>
      <c r="M27" s="206"/>
      <c r="O27" s="20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02"/>
      <c r="I28" s="202"/>
      <c r="J28" s="202"/>
      <c r="L28" s="206"/>
      <c r="M28" s="206"/>
      <c r="O28" s="20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06"/>
      <c r="M29" s="206"/>
      <c r="O29" s="20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06"/>
      <c r="M30" s="206"/>
      <c r="O30" s="20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06"/>
      <c r="M31" s="206"/>
      <c r="O31" s="20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06"/>
      <c r="M32" s="206"/>
      <c r="O32" s="20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45726</v>
      </c>
      <c r="I34" s="204" t="s">
        <v>150</v>
      </c>
      <c r="J34" s="204" t="s">
        <v>151</v>
      </c>
      <c r="K34" s="96">
        <f>H34</f>
        <v>45726</v>
      </c>
      <c r="L34" s="204" t="s">
        <v>150</v>
      </c>
      <c r="M34" s="204" t="s">
        <v>151</v>
      </c>
      <c r="N34" s="96">
        <f>H34</f>
        <v>45726</v>
      </c>
      <c r="O34" s="204" t="s">
        <v>150</v>
      </c>
      <c r="P34" s="204" t="s">
        <v>151</v>
      </c>
    </row>
    <row r="35" spans="1:16" x14ac:dyDescent="0.3">
      <c r="A35" s="203">
        <v>1</v>
      </c>
      <c r="B35" s="203">
        <f t="shared" ref="B35:G35" si="0">SUM(A35+1)</f>
        <v>2</v>
      </c>
      <c r="C35" s="203">
        <f t="shared" si="0"/>
        <v>3</v>
      </c>
      <c r="D35" s="203">
        <f t="shared" si="0"/>
        <v>4</v>
      </c>
      <c r="E35" s="203">
        <f t="shared" si="0"/>
        <v>5</v>
      </c>
      <c r="F35" s="203">
        <f t="shared" si="0"/>
        <v>6</v>
      </c>
      <c r="G35" s="203">
        <f t="shared" si="0"/>
        <v>7</v>
      </c>
      <c r="H35" s="203">
        <v>8</v>
      </c>
      <c r="I35" s="203">
        <v>9</v>
      </c>
      <c r="J35" s="203">
        <v>10</v>
      </c>
      <c r="K35" s="203">
        <v>11</v>
      </c>
      <c r="L35" s="203">
        <v>12</v>
      </c>
      <c r="M35" s="203">
        <v>13</v>
      </c>
      <c r="N35" s="203">
        <v>14</v>
      </c>
      <c r="O35" s="203">
        <v>15</v>
      </c>
      <c r="P35" s="203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1" si="1">H38+I38</f>
        <v>30000</v>
      </c>
      <c r="K38" s="32">
        <v>20000</v>
      </c>
      <c r="L38" s="32"/>
      <c r="M38" s="32">
        <f t="shared" ref="M38:M61" si="2">K38+L38</f>
        <v>20000</v>
      </c>
      <c r="N38" s="32">
        <v>20000</v>
      </c>
      <c r="O38" s="32"/>
      <c r="P38" s="32">
        <f t="shared" ref="P38:P61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48694</v>
      </c>
      <c r="I49" s="32"/>
      <c r="J49" s="32">
        <f t="shared" si="1"/>
        <v>48694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/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90</v>
      </c>
      <c r="G57" s="29" t="s">
        <v>48</v>
      </c>
      <c r="H57" s="32">
        <v>41306</v>
      </c>
      <c r="I57" s="32"/>
      <c r="J57" s="32">
        <f t="shared" si="1"/>
        <v>41306</v>
      </c>
      <c r="K57" s="32"/>
      <c r="L57" s="32"/>
      <c r="M57" s="32"/>
      <c r="N57" s="32"/>
      <c r="O57" s="32"/>
      <c r="P57" s="32"/>
    </row>
    <row r="58" spans="1:16" x14ac:dyDescent="0.3">
      <c r="A58" s="40" t="s">
        <v>91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92</v>
      </c>
      <c r="G58" s="29" t="s">
        <v>48</v>
      </c>
      <c r="H58" s="32">
        <v>80000</v>
      </c>
      <c r="I58" s="32"/>
      <c r="J58" s="32">
        <f t="shared" si="1"/>
        <v>80000</v>
      </c>
      <c r="K58" s="32">
        <v>80000</v>
      </c>
      <c r="L58" s="32"/>
      <c r="M58" s="32">
        <f t="shared" si="2"/>
        <v>80000</v>
      </c>
      <c r="N58" s="32">
        <v>80000</v>
      </c>
      <c r="O58" s="32"/>
      <c r="P58" s="32">
        <f t="shared" si="3"/>
        <v>80000</v>
      </c>
    </row>
    <row r="59" spans="1:16" x14ac:dyDescent="0.3">
      <c r="A59" s="40" t="s">
        <v>93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95</v>
      </c>
      <c r="G59" s="29" t="s">
        <v>48</v>
      </c>
      <c r="H59" s="32">
        <v>1256402</v>
      </c>
      <c r="I59" s="32"/>
      <c r="J59" s="32">
        <f t="shared" si="1"/>
        <v>1256402</v>
      </c>
      <c r="K59" s="32">
        <v>1256402</v>
      </c>
      <c r="L59" s="32"/>
      <c r="M59" s="32">
        <f t="shared" si="2"/>
        <v>1256402</v>
      </c>
      <c r="N59" s="32">
        <v>1256402</v>
      </c>
      <c r="O59" s="32"/>
      <c r="P59" s="32">
        <f t="shared" si="3"/>
        <v>1256402</v>
      </c>
    </row>
    <row r="60" spans="1:16" x14ac:dyDescent="0.3">
      <c r="A60" s="40" t="s">
        <v>96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97</v>
      </c>
      <c r="G60" s="29" t="s">
        <v>48</v>
      </c>
      <c r="H60" s="32">
        <v>16817</v>
      </c>
      <c r="I60" s="32"/>
      <c r="J60" s="32">
        <f t="shared" si="1"/>
        <v>16817</v>
      </c>
      <c r="K60" s="32">
        <v>16817</v>
      </c>
      <c r="L60" s="32"/>
      <c r="M60" s="32">
        <f t="shared" si="2"/>
        <v>16817</v>
      </c>
      <c r="N60" s="32">
        <v>16817</v>
      </c>
      <c r="O60" s="32"/>
      <c r="P60" s="32">
        <f t="shared" si="3"/>
        <v>16817</v>
      </c>
    </row>
    <row r="61" spans="1:16" ht="24" x14ac:dyDescent="0.3">
      <c r="A61" s="40" t="s">
        <v>229</v>
      </c>
      <c r="B61" s="28" t="s">
        <v>43</v>
      </c>
      <c r="C61" s="28" t="s">
        <v>44</v>
      </c>
      <c r="D61" s="29" t="s">
        <v>45</v>
      </c>
      <c r="E61" s="29" t="s">
        <v>227</v>
      </c>
      <c r="F61" s="29" t="s">
        <v>228</v>
      </c>
      <c r="G61" s="29" t="s">
        <v>48</v>
      </c>
      <c r="H61" s="32">
        <v>95.75</v>
      </c>
      <c r="I61" s="32"/>
      <c r="J61" s="32">
        <f t="shared" si="1"/>
        <v>95.75</v>
      </c>
      <c r="K61" s="32">
        <v>0</v>
      </c>
      <c r="L61" s="32"/>
      <c r="M61" s="32">
        <f t="shared" si="2"/>
        <v>0</v>
      </c>
      <c r="N61" s="32">
        <v>0</v>
      </c>
      <c r="O61" s="32"/>
      <c r="P61" s="32">
        <f t="shared" si="3"/>
        <v>0</v>
      </c>
    </row>
    <row r="62" spans="1:16" x14ac:dyDescent="0.3">
      <c r="A62" s="672" t="s">
        <v>98</v>
      </c>
      <c r="B62" s="672"/>
      <c r="C62" s="672"/>
      <c r="D62" s="672"/>
      <c r="E62" s="672"/>
      <c r="F62" s="672"/>
      <c r="G62" s="672"/>
      <c r="H62" s="83">
        <f>SUM(H37:H61)</f>
        <v>12073290.520000001</v>
      </c>
      <c r="I62" s="83">
        <f t="shared" ref="I62:P62" si="4">SUM(I37:I61)</f>
        <v>0</v>
      </c>
      <c r="J62" s="83">
        <f t="shared" si="4"/>
        <v>12073290.520000001</v>
      </c>
      <c r="K62" s="83">
        <f t="shared" si="4"/>
        <v>13841931.029999999</v>
      </c>
      <c r="L62" s="83">
        <f t="shared" si="4"/>
        <v>0</v>
      </c>
      <c r="M62" s="83">
        <f t="shared" si="4"/>
        <v>13841931.029999999</v>
      </c>
      <c r="N62" s="83">
        <f t="shared" si="4"/>
        <v>14169934.189999999</v>
      </c>
      <c r="O62" s="83">
        <f t="shared" si="4"/>
        <v>0</v>
      </c>
      <c r="P62" s="83">
        <f t="shared" si="4"/>
        <v>14169934.189999999</v>
      </c>
    </row>
    <row r="63" spans="1:16" x14ac:dyDescent="0.3">
      <c r="A63" s="661" t="s">
        <v>41</v>
      </c>
      <c r="B63" s="661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</row>
    <row r="64" spans="1:16" x14ac:dyDescent="0.3">
      <c r="A64" s="203" t="s">
        <v>99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211000</v>
      </c>
      <c r="G64" s="30">
        <v>1000</v>
      </c>
      <c r="H64" s="32">
        <v>4486117.59</v>
      </c>
      <c r="I64" s="32"/>
      <c r="J64" s="32">
        <f>H64+I64</f>
        <v>4486117.59</v>
      </c>
      <c r="K64" s="32">
        <v>4488786.72</v>
      </c>
      <c r="L64" s="32"/>
      <c r="M64" s="32">
        <f>K64+L64</f>
        <v>4488786.72</v>
      </c>
      <c r="N64" s="32">
        <v>4488786.72</v>
      </c>
      <c r="O64" s="32"/>
      <c r="P64" s="32">
        <f>N64+O64</f>
        <v>4488786.72</v>
      </c>
    </row>
    <row r="65" spans="1:16" ht="36" x14ac:dyDescent="0.3">
      <c r="A65" s="36" t="s">
        <v>210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266100</v>
      </c>
      <c r="G65" s="30">
        <v>1000</v>
      </c>
      <c r="H65" s="32">
        <v>2669.13</v>
      </c>
      <c r="I65" s="32"/>
      <c r="J65" s="32">
        <f>H65+I65</f>
        <v>2669.13</v>
      </c>
      <c r="K65" s="32"/>
      <c r="L65" s="32"/>
      <c r="M65" s="32"/>
      <c r="N65" s="32"/>
      <c r="O65" s="32"/>
      <c r="P65" s="32"/>
    </row>
    <row r="66" spans="1:16" ht="36" x14ac:dyDescent="0.3">
      <c r="A66" s="40" t="s">
        <v>49</v>
      </c>
      <c r="B66" s="28" t="s">
        <v>43</v>
      </c>
      <c r="C66" s="28" t="s">
        <v>100</v>
      </c>
      <c r="D66" s="29" t="s">
        <v>101</v>
      </c>
      <c r="E66" s="30">
        <v>112</v>
      </c>
      <c r="F66" s="31">
        <v>214000</v>
      </c>
      <c r="G66" s="30">
        <v>1000</v>
      </c>
      <c r="H66" s="32">
        <v>91882.989999999991</v>
      </c>
      <c r="I66" s="32"/>
      <c r="J66" s="32">
        <f t="shared" ref="J66:J92" si="5">H66+I66</f>
        <v>91882.989999999991</v>
      </c>
      <c r="K66" s="32">
        <v>20000</v>
      </c>
      <c r="L66" s="32"/>
      <c r="M66" s="32">
        <f t="shared" ref="M66:M92" si="6">K66+L66</f>
        <v>20000</v>
      </c>
      <c r="N66" s="32">
        <v>20000</v>
      </c>
      <c r="O66" s="32"/>
      <c r="P66" s="32">
        <f t="shared" ref="P66:P92" si="7">N66+O66</f>
        <v>20000</v>
      </c>
    </row>
    <row r="67" spans="1:16" x14ac:dyDescent="0.3">
      <c r="A67" s="203" t="s">
        <v>50</v>
      </c>
      <c r="B67" s="28" t="s">
        <v>43</v>
      </c>
      <c r="C67" s="28" t="s">
        <v>100</v>
      </c>
      <c r="D67" s="29" t="s">
        <v>101</v>
      </c>
      <c r="E67" s="30">
        <v>119</v>
      </c>
      <c r="F67" s="30">
        <v>213000</v>
      </c>
      <c r="G67" s="30">
        <v>1000</v>
      </c>
      <c r="H67" s="32">
        <v>1355613.59</v>
      </c>
      <c r="I67" s="32"/>
      <c r="J67" s="32">
        <f t="shared" si="5"/>
        <v>1355613.59</v>
      </c>
      <c r="K67" s="32">
        <v>1355613.59</v>
      </c>
      <c r="L67" s="32"/>
      <c r="M67" s="32">
        <f t="shared" si="6"/>
        <v>1355613.59</v>
      </c>
      <c r="N67" s="32">
        <v>1355613.59</v>
      </c>
      <c r="O67" s="32"/>
      <c r="P67" s="32">
        <f t="shared" si="7"/>
        <v>1355613.59</v>
      </c>
    </row>
    <row r="68" spans="1:16" x14ac:dyDescent="0.3">
      <c r="A68" s="203" t="s">
        <v>53</v>
      </c>
      <c r="B68" s="28" t="s">
        <v>43</v>
      </c>
      <c r="C68" s="28" t="s">
        <v>100</v>
      </c>
      <c r="D68" s="29" t="s">
        <v>101</v>
      </c>
      <c r="E68" s="30">
        <v>244</v>
      </c>
      <c r="F68" s="30">
        <v>221100</v>
      </c>
      <c r="G68" s="30">
        <v>1000</v>
      </c>
      <c r="H68" s="32">
        <v>300</v>
      </c>
      <c r="I68" s="32"/>
      <c r="J68" s="32">
        <f t="shared" si="5"/>
        <v>300</v>
      </c>
      <c r="K68" s="32">
        <v>0</v>
      </c>
      <c r="L68" s="32"/>
      <c r="M68" s="32">
        <f t="shared" si="6"/>
        <v>0</v>
      </c>
      <c r="N68" s="32">
        <v>0</v>
      </c>
      <c r="O68" s="32"/>
      <c r="P68" s="32">
        <f t="shared" si="7"/>
        <v>0</v>
      </c>
    </row>
    <row r="69" spans="1:16" x14ac:dyDescent="0.3">
      <c r="A69" s="81" t="s">
        <v>58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60</v>
      </c>
      <c r="G69" s="29" t="s">
        <v>48</v>
      </c>
      <c r="H69" s="32">
        <v>3576721.75</v>
      </c>
      <c r="I69" s="32"/>
      <c r="J69" s="32">
        <f t="shared" si="5"/>
        <v>3576721.75</v>
      </c>
      <c r="K69" s="32">
        <v>4226794.0999999996</v>
      </c>
      <c r="L69" s="32"/>
      <c r="M69" s="32">
        <f t="shared" si="6"/>
        <v>4226794.0999999996</v>
      </c>
      <c r="N69" s="32">
        <v>4420314.8899999997</v>
      </c>
      <c r="O69" s="32"/>
      <c r="P69" s="32">
        <f t="shared" si="7"/>
        <v>4420314.8899999997</v>
      </c>
    </row>
    <row r="70" spans="1:16" x14ac:dyDescent="0.3">
      <c r="A70" s="40" t="s">
        <v>61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62</v>
      </c>
      <c r="G70" s="29" t="s">
        <v>48</v>
      </c>
      <c r="H70" s="32">
        <v>1343722.52</v>
      </c>
      <c r="I70" s="32"/>
      <c r="J70" s="32">
        <f t="shared" si="5"/>
        <v>1343722.52</v>
      </c>
      <c r="K70" s="32">
        <v>1902380.6</v>
      </c>
      <c r="L70" s="32"/>
      <c r="M70" s="32">
        <f t="shared" si="6"/>
        <v>1902380.6</v>
      </c>
      <c r="N70" s="32">
        <v>1983351.63</v>
      </c>
      <c r="O70" s="32"/>
      <c r="P70" s="32">
        <f t="shared" si="7"/>
        <v>1983351.63</v>
      </c>
    </row>
    <row r="71" spans="1:16" x14ac:dyDescent="0.3">
      <c r="A71" s="40" t="s">
        <v>63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64</v>
      </c>
      <c r="G71" s="29" t="s">
        <v>48</v>
      </c>
      <c r="H71" s="32">
        <v>121057.60000000001</v>
      </c>
      <c r="I71" s="32"/>
      <c r="J71" s="32">
        <f t="shared" si="5"/>
        <v>121057.60000000001</v>
      </c>
      <c r="K71" s="32">
        <v>172092.96</v>
      </c>
      <c r="L71" s="32"/>
      <c r="M71" s="32">
        <f t="shared" si="6"/>
        <v>172092.96</v>
      </c>
      <c r="N71" s="32">
        <v>179678.2</v>
      </c>
      <c r="O71" s="32"/>
      <c r="P71" s="32">
        <f t="shared" si="7"/>
        <v>179678.2</v>
      </c>
    </row>
    <row r="72" spans="1:16" x14ac:dyDescent="0.3">
      <c r="A72" s="40" t="s">
        <v>65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66</v>
      </c>
      <c r="G72" s="29" t="s">
        <v>48</v>
      </c>
      <c r="H72" s="32">
        <v>182131.20000000001</v>
      </c>
      <c r="I72" s="32"/>
      <c r="J72" s="32">
        <f t="shared" si="5"/>
        <v>182131.20000000001</v>
      </c>
      <c r="K72" s="32">
        <v>295668.96000000002</v>
      </c>
      <c r="L72" s="32"/>
      <c r="M72" s="32">
        <f t="shared" si="6"/>
        <v>295668.96000000002</v>
      </c>
      <c r="N72" s="32">
        <v>308699.12</v>
      </c>
      <c r="O72" s="32"/>
      <c r="P72" s="32">
        <f t="shared" si="7"/>
        <v>308699.12</v>
      </c>
    </row>
    <row r="73" spans="1:16" x14ac:dyDescent="0.3">
      <c r="A73" s="81" t="s">
        <v>67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68</v>
      </c>
      <c r="G73" s="29" t="s">
        <v>48</v>
      </c>
      <c r="H73" s="32">
        <v>59536.4</v>
      </c>
      <c r="I73" s="32"/>
      <c r="J73" s="32">
        <f t="shared" si="5"/>
        <v>59536.4</v>
      </c>
      <c r="K73" s="32">
        <v>84527.22</v>
      </c>
      <c r="L73" s="32"/>
      <c r="M73" s="32">
        <f t="shared" si="6"/>
        <v>84527.22</v>
      </c>
      <c r="N73" s="32">
        <v>86184.55</v>
      </c>
      <c r="O73" s="32"/>
      <c r="P73" s="32">
        <f t="shared" si="7"/>
        <v>86184.55</v>
      </c>
    </row>
    <row r="74" spans="1:16" ht="24" x14ac:dyDescent="0.3">
      <c r="A74" s="40" t="s">
        <v>69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70</v>
      </c>
      <c r="G74" s="29" t="s">
        <v>48</v>
      </c>
      <c r="H74" s="32">
        <v>13200</v>
      </c>
      <c r="I74" s="32"/>
      <c r="J74" s="32">
        <f t="shared" si="5"/>
        <v>13200</v>
      </c>
      <c r="K74" s="32">
        <v>18000</v>
      </c>
      <c r="L74" s="32"/>
      <c r="M74" s="32">
        <f t="shared" si="6"/>
        <v>18000</v>
      </c>
      <c r="N74" s="32">
        <v>22500</v>
      </c>
      <c r="O74" s="32"/>
      <c r="P74" s="32">
        <f t="shared" si="7"/>
        <v>22500</v>
      </c>
    </row>
    <row r="75" spans="1:16" ht="24" x14ac:dyDescent="0.3">
      <c r="A75" s="81" t="s">
        <v>102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72</v>
      </c>
      <c r="G75" s="29" t="s">
        <v>48</v>
      </c>
      <c r="H75" s="32">
        <v>94200</v>
      </c>
      <c r="I75" s="32"/>
      <c r="J75" s="32">
        <f t="shared" si="5"/>
        <v>94200</v>
      </c>
      <c r="K75" s="32">
        <v>85500</v>
      </c>
      <c r="L75" s="32"/>
      <c r="M75" s="32">
        <f t="shared" si="6"/>
        <v>85500</v>
      </c>
      <c r="N75" s="32">
        <v>106875</v>
      </c>
      <c r="O75" s="32"/>
      <c r="P75" s="32">
        <f t="shared" si="7"/>
        <v>106875</v>
      </c>
    </row>
    <row r="76" spans="1:16" x14ac:dyDescent="0.3">
      <c r="A76" s="40" t="s">
        <v>73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74</v>
      </c>
      <c r="G76" s="29" t="s">
        <v>48</v>
      </c>
      <c r="H76" s="32">
        <v>120000</v>
      </c>
      <c r="I76" s="32"/>
      <c r="J76" s="32">
        <f t="shared" si="5"/>
        <v>120000</v>
      </c>
      <c r="K76" s="32">
        <v>100000</v>
      </c>
      <c r="L76" s="32"/>
      <c r="M76" s="32">
        <f t="shared" si="6"/>
        <v>100000</v>
      </c>
      <c r="N76" s="32">
        <v>100000</v>
      </c>
      <c r="O76" s="32"/>
      <c r="P76" s="32">
        <f t="shared" si="7"/>
        <v>100000</v>
      </c>
    </row>
    <row r="77" spans="1:16" x14ac:dyDescent="0.3">
      <c r="A77" s="40" t="s">
        <v>75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76</v>
      </c>
      <c r="G77" s="29" t="s">
        <v>48</v>
      </c>
      <c r="H77" s="32">
        <v>0</v>
      </c>
      <c r="I77" s="32"/>
      <c r="J77" s="32">
        <f t="shared" si="5"/>
        <v>0</v>
      </c>
      <c r="K77" s="34"/>
      <c r="L77" s="34"/>
      <c r="M77" s="32">
        <f t="shared" si="6"/>
        <v>0</v>
      </c>
      <c r="N77" s="34"/>
      <c r="O77" s="32"/>
      <c r="P77" s="32">
        <f t="shared" si="7"/>
        <v>0</v>
      </c>
    </row>
    <row r="78" spans="1:16" x14ac:dyDescent="0.3">
      <c r="A78" s="40" t="s">
        <v>77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78</v>
      </c>
      <c r="G78" s="29" t="s">
        <v>48</v>
      </c>
      <c r="H78" s="32">
        <v>63765.84</v>
      </c>
      <c r="I78" s="32"/>
      <c r="J78" s="32">
        <f t="shared" si="5"/>
        <v>63765.84</v>
      </c>
      <c r="K78" s="32">
        <v>99250</v>
      </c>
      <c r="L78" s="32"/>
      <c r="M78" s="32">
        <f t="shared" si="6"/>
        <v>99250</v>
      </c>
      <c r="N78" s="32">
        <v>124062.5</v>
      </c>
      <c r="O78" s="32"/>
      <c r="P78" s="32">
        <f t="shared" si="7"/>
        <v>124062.5</v>
      </c>
    </row>
    <row r="79" spans="1:16" x14ac:dyDescent="0.3">
      <c r="A79" s="203" t="s">
        <v>103</v>
      </c>
      <c r="B79" s="40" t="s">
        <v>43</v>
      </c>
      <c r="C79" s="40" t="s">
        <v>100</v>
      </c>
      <c r="D79" s="29" t="s">
        <v>101</v>
      </c>
      <c r="E79" s="203">
        <v>244</v>
      </c>
      <c r="F79" s="42">
        <v>226500</v>
      </c>
      <c r="G79" s="29" t="s">
        <v>48</v>
      </c>
      <c r="H79" s="32">
        <v>195300</v>
      </c>
      <c r="I79" s="32"/>
      <c r="J79" s="32">
        <f t="shared" si="5"/>
        <v>195300</v>
      </c>
      <c r="K79" s="32">
        <v>244125</v>
      </c>
      <c r="L79" s="32"/>
      <c r="M79" s="32">
        <f t="shared" si="6"/>
        <v>244125</v>
      </c>
      <c r="N79" s="32">
        <v>305156.25</v>
      </c>
      <c r="O79" s="32"/>
      <c r="P79" s="32">
        <f t="shared" si="7"/>
        <v>305156.25</v>
      </c>
    </row>
    <row r="80" spans="1:16" ht="24" x14ac:dyDescent="0.3">
      <c r="A80" s="40" t="s">
        <v>79</v>
      </c>
      <c r="B80" s="40" t="s">
        <v>43</v>
      </c>
      <c r="C80" s="40" t="s">
        <v>100</v>
      </c>
      <c r="D80" s="29" t="s">
        <v>101</v>
      </c>
      <c r="E80" s="203">
        <v>244</v>
      </c>
      <c r="F80" s="42">
        <v>226800</v>
      </c>
      <c r="G80" s="29" t="s">
        <v>48</v>
      </c>
      <c r="H80" s="32">
        <v>335000</v>
      </c>
      <c r="I80" s="32"/>
      <c r="J80" s="32">
        <f t="shared" si="5"/>
        <v>335000</v>
      </c>
      <c r="K80" s="32">
        <v>337000</v>
      </c>
      <c r="L80" s="32"/>
      <c r="M80" s="32">
        <f t="shared" si="6"/>
        <v>337000</v>
      </c>
      <c r="N80" s="32">
        <v>337000</v>
      </c>
      <c r="O80" s="32"/>
      <c r="P80" s="32">
        <f t="shared" si="7"/>
        <v>337000</v>
      </c>
    </row>
    <row r="81" spans="1:16" x14ac:dyDescent="0.3">
      <c r="A81" s="40" t="s">
        <v>81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82</v>
      </c>
      <c r="G81" s="29" t="s">
        <v>48</v>
      </c>
      <c r="H81" s="32">
        <v>99700</v>
      </c>
      <c r="I81" s="32"/>
      <c r="J81" s="32">
        <f t="shared" si="5"/>
        <v>99700</v>
      </c>
      <c r="K81" s="32">
        <v>100000</v>
      </c>
      <c r="L81" s="32"/>
      <c r="M81" s="32">
        <f t="shared" si="6"/>
        <v>100000</v>
      </c>
      <c r="N81" s="32">
        <v>100000</v>
      </c>
      <c r="O81" s="32"/>
      <c r="P81" s="32">
        <f t="shared" si="7"/>
        <v>100000</v>
      </c>
    </row>
    <row r="82" spans="1:16" x14ac:dyDescent="0.3">
      <c r="A82" s="40" t="s">
        <v>104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105</v>
      </c>
      <c r="G82" s="29" t="s">
        <v>48</v>
      </c>
      <c r="H82" s="32">
        <v>14000</v>
      </c>
      <c r="I82" s="32"/>
      <c r="J82" s="32">
        <f t="shared" si="5"/>
        <v>14000</v>
      </c>
      <c r="K82" s="32">
        <v>14000</v>
      </c>
      <c r="L82" s="32"/>
      <c r="M82" s="32">
        <f t="shared" si="6"/>
        <v>14000</v>
      </c>
      <c r="N82" s="32">
        <v>16000</v>
      </c>
      <c r="O82" s="32"/>
      <c r="P82" s="32">
        <f t="shared" si="7"/>
        <v>16000</v>
      </c>
    </row>
    <row r="83" spans="1:16" ht="24" x14ac:dyDescent="0.3">
      <c r="A83" s="40" t="s">
        <v>83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84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82" t="s">
        <v>85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86</v>
      </c>
      <c r="G84" s="29" t="s">
        <v>48</v>
      </c>
      <c r="H84" s="32">
        <v>30000</v>
      </c>
      <c r="I84" s="32"/>
      <c r="J84" s="32">
        <f t="shared" si="5"/>
        <v>30000</v>
      </c>
      <c r="K84" s="32">
        <v>30000</v>
      </c>
      <c r="L84" s="32"/>
      <c r="M84" s="32">
        <f t="shared" si="6"/>
        <v>30000</v>
      </c>
      <c r="N84" s="32">
        <v>30000</v>
      </c>
      <c r="O84" s="32"/>
      <c r="P84" s="32">
        <f t="shared" si="7"/>
        <v>30000</v>
      </c>
    </row>
    <row r="85" spans="1:16" x14ac:dyDescent="0.3">
      <c r="A85" s="82" t="s">
        <v>220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219</v>
      </c>
      <c r="G85" s="29" t="s">
        <v>48</v>
      </c>
      <c r="H85" s="32">
        <v>150000</v>
      </c>
      <c r="I85" s="32"/>
      <c r="J85" s="32">
        <f t="shared" si="5"/>
        <v>150000</v>
      </c>
      <c r="K85" s="32">
        <v>0</v>
      </c>
      <c r="L85" s="32"/>
      <c r="M85" s="32">
        <f t="shared" si="6"/>
        <v>0</v>
      </c>
      <c r="N85" s="32">
        <v>0</v>
      </c>
      <c r="O85" s="32"/>
      <c r="P85" s="32">
        <f t="shared" si="7"/>
        <v>0</v>
      </c>
    </row>
    <row r="86" spans="1:16" x14ac:dyDescent="0.3">
      <c r="A86" s="40" t="s">
        <v>89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90</v>
      </c>
      <c r="G86" s="29" t="s">
        <v>48</v>
      </c>
      <c r="H86" s="32">
        <v>54556</v>
      </c>
      <c r="I86" s="32"/>
      <c r="J86" s="32">
        <f t="shared" si="5"/>
        <v>54556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40" t="s">
        <v>106</v>
      </c>
      <c r="B87" s="44" t="s">
        <v>43</v>
      </c>
      <c r="C87" s="44" t="s">
        <v>100</v>
      </c>
      <c r="D87" s="29" t="s">
        <v>101</v>
      </c>
      <c r="E87" s="43" t="s">
        <v>54</v>
      </c>
      <c r="F87" s="43" t="s">
        <v>107</v>
      </c>
      <c r="G87" s="29" t="s">
        <v>48</v>
      </c>
      <c r="H87" s="32">
        <v>22500</v>
      </c>
      <c r="I87" s="32"/>
      <c r="J87" s="32">
        <f t="shared" si="5"/>
        <v>22500</v>
      </c>
      <c r="K87" s="32">
        <v>22500</v>
      </c>
      <c r="L87" s="32"/>
      <c r="M87" s="32">
        <f t="shared" si="6"/>
        <v>22500</v>
      </c>
      <c r="N87" s="32">
        <v>22500</v>
      </c>
      <c r="O87" s="32"/>
      <c r="P87" s="32">
        <f t="shared" si="7"/>
        <v>22500</v>
      </c>
    </row>
    <row r="88" spans="1:16" x14ac:dyDescent="0.3">
      <c r="A88" s="40" t="s">
        <v>91</v>
      </c>
      <c r="B88" s="28" t="s">
        <v>43</v>
      </c>
      <c r="C88" s="28" t="s">
        <v>100</v>
      </c>
      <c r="D88" s="29" t="s">
        <v>101</v>
      </c>
      <c r="E88" s="45" t="s">
        <v>54</v>
      </c>
      <c r="F88" s="45" t="s">
        <v>92</v>
      </c>
      <c r="G88" s="45" t="s">
        <v>48</v>
      </c>
      <c r="H88" s="32">
        <v>65444</v>
      </c>
      <c r="I88" s="32"/>
      <c r="J88" s="32">
        <f t="shared" si="5"/>
        <v>65444</v>
      </c>
      <c r="K88" s="32">
        <v>80000</v>
      </c>
      <c r="L88" s="32"/>
      <c r="M88" s="32">
        <f t="shared" si="6"/>
        <v>80000</v>
      </c>
      <c r="N88" s="32">
        <v>80000</v>
      </c>
      <c r="O88" s="32"/>
      <c r="P88" s="32">
        <f t="shared" si="7"/>
        <v>80000</v>
      </c>
    </row>
    <row r="89" spans="1:16" x14ac:dyDescent="0.3">
      <c r="A89" s="40" t="s">
        <v>93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95</v>
      </c>
      <c r="G89" s="46" t="s">
        <v>48</v>
      </c>
      <c r="H89" s="32">
        <v>60238</v>
      </c>
      <c r="I89" s="32"/>
      <c r="J89" s="32">
        <f t="shared" si="5"/>
        <v>60238</v>
      </c>
      <c r="K89" s="32">
        <v>60238</v>
      </c>
      <c r="L89" s="32"/>
      <c r="M89" s="32">
        <f t="shared" si="6"/>
        <v>60238</v>
      </c>
      <c r="N89" s="32">
        <v>60238</v>
      </c>
      <c r="O89" s="32"/>
      <c r="P89" s="32">
        <f t="shared" si="7"/>
        <v>60238</v>
      </c>
    </row>
    <row r="90" spans="1:16" x14ac:dyDescent="0.3">
      <c r="A90" s="40" t="s">
        <v>108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97</v>
      </c>
      <c r="G90" s="46" t="s">
        <v>48</v>
      </c>
      <c r="H90" s="32">
        <v>25281</v>
      </c>
      <c r="I90" s="32"/>
      <c r="J90" s="32">
        <f t="shared" si="5"/>
        <v>25281</v>
      </c>
      <c r="K90" s="32">
        <v>25281</v>
      </c>
      <c r="L90" s="32"/>
      <c r="M90" s="32">
        <f t="shared" si="6"/>
        <v>25281</v>
      </c>
      <c r="N90" s="32">
        <v>25281</v>
      </c>
      <c r="O90" s="32"/>
      <c r="P90" s="32">
        <f t="shared" si="7"/>
        <v>25281</v>
      </c>
    </row>
    <row r="91" spans="1:16" x14ac:dyDescent="0.3">
      <c r="A91" s="40" t="s">
        <v>109</v>
      </c>
      <c r="B91" s="28" t="s">
        <v>43</v>
      </c>
      <c r="C91" s="28" t="s">
        <v>100</v>
      </c>
      <c r="D91" s="29" t="s">
        <v>101</v>
      </c>
      <c r="E91" s="29" t="s">
        <v>110</v>
      </c>
      <c r="F91" s="46" t="s">
        <v>111</v>
      </c>
      <c r="G91" s="46" t="s">
        <v>48</v>
      </c>
      <c r="H91" s="32">
        <v>37790</v>
      </c>
      <c r="I91" s="32"/>
      <c r="J91" s="32">
        <f t="shared" si="5"/>
        <v>37790</v>
      </c>
      <c r="K91" s="32">
        <v>37790</v>
      </c>
      <c r="L91" s="32"/>
      <c r="M91" s="32">
        <f t="shared" si="6"/>
        <v>37790</v>
      </c>
      <c r="N91" s="32">
        <v>37790</v>
      </c>
      <c r="O91" s="32"/>
      <c r="P91" s="32">
        <f t="shared" si="7"/>
        <v>37790</v>
      </c>
    </row>
    <row r="92" spans="1:16" ht="24" x14ac:dyDescent="0.3">
      <c r="A92" s="40" t="s">
        <v>229</v>
      </c>
      <c r="B92" s="28" t="s">
        <v>43</v>
      </c>
      <c r="C92" s="28" t="s">
        <v>100</v>
      </c>
      <c r="D92" s="29" t="s">
        <v>101</v>
      </c>
      <c r="E92" s="29" t="s">
        <v>227</v>
      </c>
      <c r="F92" s="46" t="s">
        <v>228</v>
      </c>
      <c r="G92" s="46" t="s">
        <v>48</v>
      </c>
      <c r="H92" s="32">
        <v>177.02</v>
      </c>
      <c r="I92" s="32"/>
      <c r="J92" s="32">
        <f t="shared" si="5"/>
        <v>177.02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672" t="s">
        <v>98</v>
      </c>
      <c r="B93" s="672"/>
      <c r="C93" s="672"/>
      <c r="D93" s="672"/>
      <c r="E93" s="672"/>
      <c r="F93" s="672"/>
      <c r="G93" s="672"/>
      <c r="H93" s="98">
        <f>SUM(H64:H92)</f>
        <v>12640904.629999999</v>
      </c>
      <c r="I93" s="98">
        <f t="shared" ref="I93:P93" si="8">SUM(I64:I92)</f>
        <v>0</v>
      </c>
      <c r="J93" s="98">
        <f t="shared" si="8"/>
        <v>12640904.629999999</v>
      </c>
      <c r="K93" s="98">
        <f t="shared" si="8"/>
        <v>13879548.150000002</v>
      </c>
      <c r="L93" s="98">
        <f t="shared" si="8"/>
        <v>0</v>
      </c>
      <c r="M93" s="98">
        <f t="shared" si="8"/>
        <v>13879548.150000002</v>
      </c>
      <c r="N93" s="98">
        <f t="shared" si="8"/>
        <v>14290031.449999997</v>
      </c>
      <c r="O93" s="98">
        <f t="shared" si="8"/>
        <v>0</v>
      </c>
      <c r="P93" s="98">
        <f t="shared" si="8"/>
        <v>14290031.449999997</v>
      </c>
    </row>
    <row r="94" spans="1:16" ht="15" customHeight="1" x14ac:dyDescent="0.3">
      <c r="A94" s="704" t="s">
        <v>112</v>
      </c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3">
      <c r="A95" s="40" t="s">
        <v>87</v>
      </c>
      <c r="B95" s="40" t="s">
        <v>43</v>
      </c>
      <c r="C95" s="40" t="s">
        <v>44</v>
      </c>
      <c r="D95" s="45" t="s">
        <v>45</v>
      </c>
      <c r="E95" s="45" t="s">
        <v>54</v>
      </c>
      <c r="F95" s="45" t="s">
        <v>88</v>
      </c>
      <c r="G95" s="99" t="s">
        <v>113</v>
      </c>
      <c r="H95" s="32">
        <v>5000000</v>
      </c>
      <c r="I95" s="32"/>
      <c r="J95" s="32">
        <f>H95+I95</f>
        <v>5000000</v>
      </c>
      <c r="K95" s="32">
        <v>5800000</v>
      </c>
      <c r="L95" s="32"/>
      <c r="M95" s="32">
        <f>K95+L95</f>
        <v>5800000</v>
      </c>
      <c r="N95" s="32">
        <v>5800000</v>
      </c>
      <c r="O95" s="97"/>
      <c r="P95" s="32">
        <f>N95+O95</f>
        <v>5800000</v>
      </c>
    </row>
    <row r="96" spans="1:16" x14ac:dyDescent="0.3">
      <c r="A96" s="672" t="s">
        <v>114</v>
      </c>
      <c r="B96" s="672"/>
      <c r="C96" s="672"/>
      <c r="D96" s="672"/>
      <c r="E96" s="672"/>
      <c r="F96" s="672"/>
      <c r="G96" s="672"/>
      <c r="H96" s="100">
        <f>SUM(H95)</f>
        <v>5000000</v>
      </c>
      <c r="I96" s="100">
        <f t="shared" ref="I96:P96" si="9">SUM(I95)</f>
        <v>0</v>
      </c>
      <c r="J96" s="100">
        <f t="shared" si="9"/>
        <v>5000000</v>
      </c>
      <c r="K96" s="100">
        <f t="shared" si="9"/>
        <v>5800000</v>
      </c>
      <c r="L96" s="100">
        <f t="shared" si="9"/>
        <v>0</v>
      </c>
      <c r="M96" s="100">
        <f t="shared" si="9"/>
        <v>5800000</v>
      </c>
      <c r="N96" s="100">
        <f t="shared" si="9"/>
        <v>5800000</v>
      </c>
      <c r="O96" s="100">
        <f t="shared" si="9"/>
        <v>0</v>
      </c>
      <c r="P96" s="100">
        <f t="shared" si="9"/>
        <v>5800000</v>
      </c>
    </row>
    <row r="97" spans="1:16" hidden="1" x14ac:dyDescent="0.3">
      <c r="A97" s="702" t="s">
        <v>115</v>
      </c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t="25.2" hidden="1" customHeight="1" thickBot="1" x14ac:dyDescent="0.35">
      <c r="A98" s="702"/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44</v>
      </c>
      <c r="D99" s="58" t="s">
        <v>116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44</v>
      </c>
      <c r="D100" s="58" t="s">
        <v>116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44</v>
      </c>
      <c r="D101" s="58" t="s">
        <v>116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2" t="s">
        <v>120</v>
      </c>
      <c r="B102" s="702"/>
      <c r="C102" s="702"/>
      <c r="D102" s="702"/>
      <c r="E102" s="702"/>
      <c r="F102" s="702"/>
      <c r="G102" s="702"/>
      <c r="H102" s="59">
        <f>SUM(H99:H101)</f>
        <v>0</v>
      </c>
      <c r="I102" s="59"/>
      <c r="J102" s="59"/>
      <c r="K102" s="59">
        <f t="shared" ref="K102:N102" si="10">SUM(K99:K101)</f>
        <v>0</v>
      </c>
      <c r="L102" s="59"/>
      <c r="M102" s="59"/>
      <c r="N102" s="59">
        <f t="shared" si="10"/>
        <v>0</v>
      </c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100</v>
      </c>
      <c r="D103" s="58" t="s">
        <v>121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100</v>
      </c>
      <c r="D104" s="58" t="s">
        <v>121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100</v>
      </c>
      <c r="D105" s="58" t="s">
        <v>121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40" t="s">
        <v>122</v>
      </c>
      <c r="B106" s="58" t="s">
        <v>43</v>
      </c>
      <c r="C106" s="58" t="s">
        <v>123</v>
      </c>
      <c r="D106" s="58" t="s">
        <v>121</v>
      </c>
      <c r="E106" s="58" t="s">
        <v>54</v>
      </c>
      <c r="F106" s="58" t="s">
        <v>124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5" t="s">
        <v>125</v>
      </c>
      <c r="B107" s="705"/>
      <c r="C107" s="705"/>
      <c r="D107" s="705"/>
      <c r="E107" s="705"/>
      <c r="F107" s="705"/>
      <c r="G107" s="705"/>
      <c r="H107" s="83">
        <f>SUM(H103:H106)</f>
        <v>0</v>
      </c>
      <c r="I107" s="83"/>
      <c r="J107" s="83"/>
      <c r="K107" s="83">
        <f t="shared" ref="K107:N107" si="11">SUM(K103:K106)</f>
        <v>0</v>
      </c>
      <c r="L107" s="83"/>
      <c r="M107" s="83"/>
      <c r="N107" s="83">
        <f t="shared" si="11"/>
        <v>0</v>
      </c>
      <c r="O107" s="97"/>
      <c r="P107" s="97"/>
    </row>
    <row r="108" spans="1:16" hidden="1" x14ac:dyDescent="0.3">
      <c r="A108" s="706" t="s">
        <v>126</v>
      </c>
      <c r="B108" s="706"/>
      <c r="C108" s="706"/>
      <c r="D108" s="706"/>
      <c r="E108" s="706"/>
      <c r="F108" s="706"/>
      <c r="G108" s="706"/>
      <c r="H108" s="101">
        <f>H102+H107</f>
        <v>0</v>
      </c>
      <c r="I108" s="101"/>
      <c r="J108" s="101"/>
      <c r="K108" s="101">
        <f t="shared" ref="K108:N108" si="12">K102+K107</f>
        <v>0</v>
      </c>
      <c r="L108" s="101"/>
      <c r="M108" s="101"/>
      <c r="N108" s="101">
        <f t="shared" si="12"/>
        <v>0</v>
      </c>
      <c r="O108" s="97"/>
      <c r="P108" s="97"/>
    </row>
    <row r="109" spans="1:16" hidden="1" x14ac:dyDescent="0.3">
      <c r="A109" s="700" t="s">
        <v>127</v>
      </c>
      <c r="B109" s="700"/>
      <c r="C109" s="700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100</v>
      </c>
      <c r="D110" s="58" t="s">
        <v>128</v>
      </c>
      <c r="E110" s="58" t="s">
        <v>46</v>
      </c>
      <c r="F110" s="58" t="s">
        <v>47</v>
      </c>
      <c r="G110" s="102" t="s">
        <v>129</v>
      </c>
      <c r="H110" s="32"/>
      <c r="I110" s="32"/>
      <c r="J110" s="32"/>
      <c r="K110" s="34"/>
      <c r="L110" s="34"/>
      <c r="M110" s="34"/>
      <c r="N110" s="34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100</v>
      </c>
      <c r="D111" s="58" t="s">
        <v>128</v>
      </c>
      <c r="E111" s="58" t="s">
        <v>51</v>
      </c>
      <c r="F111" s="58">
        <v>213000</v>
      </c>
      <c r="G111" s="102" t="s">
        <v>129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16" t="s">
        <v>130</v>
      </c>
      <c r="B112" s="716"/>
      <c r="C112" s="716"/>
      <c r="D112" s="716"/>
      <c r="E112" s="716"/>
      <c r="F112" s="716"/>
      <c r="G112" s="716"/>
      <c r="H112" s="121">
        <f>SUM(H110:H111)</f>
        <v>0</v>
      </c>
      <c r="I112" s="121"/>
      <c r="J112" s="121"/>
      <c r="K112" s="121">
        <f t="shared" ref="K112:N112" si="13">SUM(K110:K111)</f>
        <v>0</v>
      </c>
      <c r="L112" s="121"/>
      <c r="M112" s="121"/>
      <c r="N112" s="121">
        <f t="shared" si="13"/>
        <v>0</v>
      </c>
      <c r="O112" s="122"/>
      <c r="P112" s="122"/>
    </row>
    <row r="113" spans="1:16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82" t="s">
        <v>42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47</v>
      </c>
      <c r="G115" s="46" t="s">
        <v>180</v>
      </c>
      <c r="H115" s="32">
        <v>22522445.210000001</v>
      </c>
      <c r="I115" s="32">
        <v>-180</v>
      </c>
      <c r="J115" s="32">
        <f t="shared" ref="J115:J118" si="14">H115+I115</f>
        <v>22522265.210000001</v>
      </c>
      <c r="K115" s="32">
        <v>0</v>
      </c>
      <c r="L115" s="32"/>
      <c r="M115" s="32">
        <f t="shared" ref="M115:M118" si="15">K115+L115</f>
        <v>0</v>
      </c>
      <c r="N115" s="32">
        <v>0</v>
      </c>
      <c r="O115" s="32"/>
      <c r="P115" s="32">
        <f t="shared" ref="P115:P126" si="16">N115+O115</f>
        <v>0</v>
      </c>
    </row>
    <row r="116" spans="1:16" ht="36" x14ac:dyDescent="0.3">
      <c r="A116" s="36" t="s">
        <v>210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209</v>
      </c>
      <c r="G116" s="46" t="s">
        <v>180</v>
      </c>
      <c r="H116" s="32">
        <v>19728.55</v>
      </c>
      <c r="I116" s="32">
        <v>180</v>
      </c>
      <c r="J116" s="32">
        <f t="shared" si="14"/>
        <v>19908.55</v>
      </c>
      <c r="K116" s="32"/>
      <c r="L116" s="32"/>
      <c r="M116" s="32"/>
      <c r="N116" s="32"/>
      <c r="O116" s="32"/>
      <c r="P116" s="32"/>
    </row>
    <row r="117" spans="1:16" x14ac:dyDescent="0.3">
      <c r="A117" s="82" t="s">
        <v>50</v>
      </c>
      <c r="B117" s="28" t="s">
        <v>43</v>
      </c>
      <c r="C117" s="28" t="s">
        <v>44</v>
      </c>
      <c r="D117" s="58" t="s">
        <v>116</v>
      </c>
      <c r="E117" s="29" t="s">
        <v>51</v>
      </c>
      <c r="F117" s="46" t="s">
        <v>52</v>
      </c>
      <c r="G117" s="46" t="s">
        <v>180</v>
      </c>
      <c r="H117" s="32">
        <v>5105802.3600000003</v>
      </c>
      <c r="I117" s="32"/>
      <c r="J117" s="32">
        <f t="shared" si="14"/>
        <v>5105802.3600000003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82" t="s">
        <v>118</v>
      </c>
      <c r="B118" s="28" t="s">
        <v>43</v>
      </c>
      <c r="C118" s="28" t="s">
        <v>44</v>
      </c>
      <c r="D118" s="58" t="s">
        <v>116</v>
      </c>
      <c r="E118" s="29" t="s">
        <v>54</v>
      </c>
      <c r="F118" s="46" t="s">
        <v>119</v>
      </c>
      <c r="G118" s="46" t="s">
        <v>180</v>
      </c>
      <c r="H118" s="32">
        <v>47000</v>
      </c>
      <c r="I118" s="32"/>
      <c r="J118" s="32">
        <f t="shared" si="14"/>
        <v>47000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715" t="s">
        <v>178</v>
      </c>
      <c r="B119" s="715"/>
      <c r="C119" s="715"/>
      <c r="D119" s="715"/>
      <c r="E119" s="715"/>
      <c r="F119" s="715"/>
      <c r="G119" s="715"/>
      <c r="H119" s="101">
        <f>SUM(H115:H118)</f>
        <v>27694976.120000001</v>
      </c>
      <c r="I119" s="101">
        <f t="shared" ref="I119:P119" si="17">SUM(I115:I118)</f>
        <v>0</v>
      </c>
      <c r="J119" s="101">
        <f t="shared" si="17"/>
        <v>27694976.120000001</v>
      </c>
      <c r="K119" s="101">
        <f t="shared" si="17"/>
        <v>0</v>
      </c>
      <c r="L119" s="101">
        <f t="shared" si="17"/>
        <v>0</v>
      </c>
      <c r="M119" s="101">
        <f t="shared" si="17"/>
        <v>0</v>
      </c>
      <c r="N119" s="101">
        <f t="shared" si="17"/>
        <v>0</v>
      </c>
      <c r="O119" s="101">
        <f t="shared" si="17"/>
        <v>0</v>
      </c>
      <c r="P119" s="101">
        <f t="shared" si="17"/>
        <v>0</v>
      </c>
    </row>
    <row r="120" spans="1:16" x14ac:dyDescent="0.3">
      <c r="A120" s="82" t="s">
        <v>42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47</v>
      </c>
      <c r="G120" s="46" t="s">
        <v>180</v>
      </c>
      <c r="H120" s="32">
        <v>39624954.420000002</v>
      </c>
      <c r="I120" s="32"/>
      <c r="J120" s="32">
        <f t="shared" ref="J120:J126" si="18">H120+I120</f>
        <v>39624954.420000002</v>
      </c>
      <c r="K120" s="32">
        <v>0</v>
      </c>
      <c r="L120" s="32"/>
      <c r="M120" s="32">
        <f t="shared" ref="M120:M126" si="19">K120+L120</f>
        <v>0</v>
      </c>
      <c r="N120" s="32">
        <v>0</v>
      </c>
      <c r="O120" s="32"/>
      <c r="P120" s="32">
        <f t="shared" si="16"/>
        <v>0</v>
      </c>
    </row>
    <row r="121" spans="1:16" ht="36" x14ac:dyDescent="0.3">
      <c r="A121" s="36" t="s">
        <v>210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209</v>
      </c>
      <c r="G121" s="46" t="s">
        <v>180</v>
      </c>
      <c r="H121" s="32">
        <v>38035.980000000003</v>
      </c>
      <c r="I121" s="32"/>
      <c r="J121" s="32">
        <f t="shared" si="18"/>
        <v>38035.980000000003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100</v>
      </c>
      <c r="D122" s="58" t="s">
        <v>121</v>
      </c>
      <c r="E122" s="29" t="s">
        <v>51</v>
      </c>
      <c r="F122" s="46" t="s">
        <v>52</v>
      </c>
      <c r="G122" s="46" t="s">
        <v>180</v>
      </c>
      <c r="H122" s="32">
        <v>8983667.3300000001</v>
      </c>
      <c r="I122" s="32"/>
      <c r="J122" s="32">
        <f t="shared" si="18"/>
        <v>8983667.3300000001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119</v>
      </c>
      <c r="G123" s="46" t="s">
        <v>180</v>
      </c>
      <c r="H123" s="32">
        <v>54991.59</v>
      </c>
      <c r="I123" s="32"/>
      <c r="J123" s="32">
        <f t="shared" si="18"/>
        <v>54991.59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236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235</v>
      </c>
      <c r="G124" s="46" t="s">
        <v>180</v>
      </c>
      <c r="H124" s="32">
        <v>2191130</v>
      </c>
      <c r="I124" s="32"/>
      <c r="J124" s="32">
        <f t="shared" si="18"/>
        <v>2191130</v>
      </c>
      <c r="K124" s="32"/>
      <c r="L124" s="32"/>
      <c r="M124" s="32"/>
      <c r="N124" s="32"/>
      <c r="O124" s="32"/>
      <c r="P124" s="32"/>
    </row>
    <row r="125" spans="1:16" ht="24" x14ac:dyDescent="0.3">
      <c r="A125" s="82" t="s">
        <v>214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213</v>
      </c>
      <c r="G125" s="46" t="s">
        <v>180</v>
      </c>
      <c r="H125" s="32">
        <v>12746</v>
      </c>
      <c r="I125" s="32"/>
      <c r="J125" s="32">
        <f t="shared" si="18"/>
        <v>12746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122</v>
      </c>
      <c r="B126" s="28" t="s">
        <v>43</v>
      </c>
      <c r="C126" s="28" t="s">
        <v>123</v>
      </c>
      <c r="D126" s="58" t="s">
        <v>121</v>
      </c>
      <c r="E126" s="29" t="s">
        <v>54</v>
      </c>
      <c r="F126" s="46" t="s">
        <v>124</v>
      </c>
      <c r="G126" s="46" t="s">
        <v>180</v>
      </c>
      <c r="H126" s="32">
        <v>4200</v>
      </c>
      <c r="I126" s="32"/>
      <c r="J126" s="32">
        <f t="shared" si="18"/>
        <v>4200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SUM(H120:H126)</f>
        <v>50909725.32</v>
      </c>
      <c r="I127" s="101">
        <f t="shared" ref="I127:P127" si="20">SUM(I120:I126)</f>
        <v>0</v>
      </c>
      <c r="J127" s="101">
        <f t="shared" si="20"/>
        <v>50909725.32</v>
      </c>
      <c r="K127" s="101">
        <f t="shared" si="20"/>
        <v>0</v>
      </c>
      <c r="L127" s="101">
        <f t="shared" si="20"/>
        <v>0</v>
      </c>
      <c r="M127" s="101">
        <f t="shared" si="20"/>
        <v>0</v>
      </c>
      <c r="N127" s="101">
        <f t="shared" si="20"/>
        <v>0</v>
      </c>
      <c r="O127" s="101">
        <f t="shared" si="20"/>
        <v>0</v>
      </c>
      <c r="P127" s="101">
        <f t="shared" si="20"/>
        <v>0</v>
      </c>
    </row>
    <row r="128" spans="1:16" x14ac:dyDescent="0.3">
      <c r="A128" s="706" t="s">
        <v>179</v>
      </c>
      <c r="B128" s="706"/>
      <c r="C128" s="706"/>
      <c r="D128" s="706"/>
      <c r="E128" s="706"/>
      <c r="F128" s="706"/>
      <c r="G128" s="706"/>
      <c r="H128" s="101">
        <f>H119+H127</f>
        <v>78604701.439999998</v>
      </c>
      <c r="I128" s="101">
        <f t="shared" ref="I128:P128" si="21">I119+I127</f>
        <v>0</v>
      </c>
      <c r="J128" s="101">
        <f t="shared" si="21"/>
        <v>78604701.439999998</v>
      </c>
      <c r="K128" s="101">
        <f t="shared" si="21"/>
        <v>0</v>
      </c>
      <c r="L128" s="101">
        <f t="shared" si="21"/>
        <v>0</v>
      </c>
      <c r="M128" s="101">
        <f t="shared" si="21"/>
        <v>0</v>
      </c>
      <c r="N128" s="101">
        <f t="shared" si="21"/>
        <v>0</v>
      </c>
      <c r="O128" s="101">
        <f t="shared" si="21"/>
        <v>0</v>
      </c>
      <c r="P128" s="101">
        <f t="shared" si="21"/>
        <v>0</v>
      </c>
    </row>
    <row r="129" spans="1:16" x14ac:dyDescent="0.3">
      <c r="A129" s="725" t="s">
        <v>201</v>
      </c>
      <c r="B129" s="726"/>
      <c r="C129" s="726"/>
      <c r="D129" s="726"/>
      <c r="E129" s="726"/>
      <c r="F129" s="726"/>
      <c r="G129" s="726"/>
      <c r="H129" s="726"/>
      <c r="I129" s="726"/>
      <c r="J129" s="726"/>
      <c r="K129" s="726"/>
      <c r="L129" s="726"/>
      <c r="M129" s="726"/>
      <c r="N129" s="726"/>
      <c r="O129" s="726"/>
      <c r="P129" s="727"/>
    </row>
    <row r="130" spans="1:16" x14ac:dyDescent="0.3">
      <c r="A130" s="82" t="s">
        <v>42</v>
      </c>
      <c r="B130" s="28" t="s">
        <v>43</v>
      </c>
      <c r="C130" s="28" t="s">
        <v>100</v>
      </c>
      <c r="D130" s="58" t="s">
        <v>202</v>
      </c>
      <c r="E130" s="29" t="s">
        <v>46</v>
      </c>
      <c r="F130" s="46" t="s">
        <v>47</v>
      </c>
      <c r="G130" s="46" t="s">
        <v>203</v>
      </c>
      <c r="H130" s="32">
        <v>4554000</v>
      </c>
      <c r="I130" s="32"/>
      <c r="J130" s="26">
        <f t="shared" ref="J130:J131" si="22">H130+I130</f>
        <v>4554000</v>
      </c>
      <c r="K130" s="32">
        <v>0</v>
      </c>
      <c r="L130" s="32"/>
      <c r="M130" s="26">
        <f t="shared" ref="M130:M131" si="23">K130+L130</f>
        <v>0</v>
      </c>
      <c r="N130" s="32">
        <v>0</v>
      </c>
      <c r="O130" s="147"/>
      <c r="P130" s="148">
        <f t="shared" ref="P130:P131" si="24">N130+O130</f>
        <v>0</v>
      </c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202</v>
      </c>
      <c r="E131" s="29" t="s">
        <v>51</v>
      </c>
      <c r="F131" s="46" t="s">
        <v>52</v>
      </c>
      <c r="G131" s="46" t="s">
        <v>203</v>
      </c>
      <c r="H131" s="32">
        <v>1375308</v>
      </c>
      <c r="I131" s="32"/>
      <c r="J131" s="26">
        <f t="shared" si="22"/>
        <v>1375308</v>
      </c>
      <c r="K131" s="32">
        <v>0</v>
      </c>
      <c r="L131" s="32"/>
      <c r="M131" s="26">
        <f t="shared" si="23"/>
        <v>0</v>
      </c>
      <c r="N131" s="32">
        <v>0</v>
      </c>
      <c r="O131" s="147"/>
      <c r="P131" s="148">
        <f t="shared" si="24"/>
        <v>0</v>
      </c>
    </row>
    <row r="132" spans="1:16" ht="15" thickBot="1" x14ac:dyDescent="0.35">
      <c r="A132" s="728" t="s">
        <v>204</v>
      </c>
      <c r="B132" s="728"/>
      <c r="C132" s="728"/>
      <c r="D132" s="728"/>
      <c r="E132" s="728"/>
      <c r="F132" s="728"/>
      <c r="G132" s="728"/>
      <c r="H132" s="149">
        <f>SUM(H130:H131)</f>
        <v>5929308</v>
      </c>
      <c r="I132" s="149">
        <f t="shared" ref="I132:P132" si="25">SUM(I130:I131)</f>
        <v>0</v>
      </c>
      <c r="J132" s="149">
        <f t="shared" si="25"/>
        <v>5929308</v>
      </c>
      <c r="K132" s="149">
        <f t="shared" si="25"/>
        <v>0</v>
      </c>
      <c r="L132" s="149">
        <f t="shared" si="25"/>
        <v>0</v>
      </c>
      <c r="M132" s="149">
        <f t="shared" si="25"/>
        <v>0</v>
      </c>
      <c r="N132" s="149">
        <f t="shared" si="25"/>
        <v>0</v>
      </c>
      <c r="O132" s="149">
        <f t="shared" si="25"/>
        <v>0</v>
      </c>
      <c r="P132" s="149">
        <f t="shared" si="25"/>
        <v>0</v>
      </c>
    </row>
    <row r="133" spans="1:16" ht="15" thickBot="1" x14ac:dyDescent="0.35">
      <c r="A133" s="729" t="s">
        <v>205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1"/>
    </row>
    <row r="134" spans="1:16" x14ac:dyDescent="0.3">
      <c r="A134" s="150" t="s">
        <v>42</v>
      </c>
      <c r="B134" s="56" t="s">
        <v>43</v>
      </c>
      <c r="C134" s="56" t="s">
        <v>100</v>
      </c>
      <c r="D134" s="56" t="s">
        <v>206</v>
      </c>
      <c r="E134" s="56" t="s">
        <v>46</v>
      </c>
      <c r="F134" s="56" t="s">
        <v>47</v>
      </c>
      <c r="G134" s="46" t="s">
        <v>207</v>
      </c>
      <c r="H134" s="151">
        <v>251508</v>
      </c>
      <c r="I134" s="152"/>
      <c r="J134" s="26">
        <f t="shared" ref="J134:J135" si="26">H134+I134</f>
        <v>251508</v>
      </c>
      <c r="K134" s="26">
        <v>0</v>
      </c>
      <c r="L134" s="153"/>
      <c r="M134" s="26">
        <f t="shared" ref="M134:M135" si="27">K134+L134</f>
        <v>0</v>
      </c>
      <c r="N134" s="32">
        <v>0</v>
      </c>
      <c r="O134" s="147"/>
      <c r="P134" s="148">
        <f t="shared" ref="P134:P135" si="28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61" t="s">
        <v>206</v>
      </c>
      <c r="E135" s="61" t="s">
        <v>51</v>
      </c>
      <c r="F135" s="61" t="s">
        <v>52</v>
      </c>
      <c r="G135" s="161" t="s">
        <v>207</v>
      </c>
      <c r="H135" s="154">
        <v>75955.42</v>
      </c>
      <c r="I135" s="162"/>
      <c r="J135" s="51">
        <f t="shared" si="26"/>
        <v>75955.42</v>
      </c>
      <c r="K135" s="51">
        <v>0</v>
      </c>
      <c r="L135" s="156"/>
      <c r="M135" s="51">
        <f t="shared" si="27"/>
        <v>0</v>
      </c>
      <c r="N135" s="38">
        <v>0</v>
      </c>
      <c r="O135" s="163"/>
      <c r="P135" s="164">
        <f t="shared" si="28"/>
        <v>0</v>
      </c>
    </row>
    <row r="136" spans="1:16" x14ac:dyDescent="0.3">
      <c r="A136" s="706" t="s">
        <v>208</v>
      </c>
      <c r="B136" s="706"/>
      <c r="C136" s="706"/>
      <c r="D136" s="706"/>
      <c r="E136" s="706"/>
      <c r="F136" s="706"/>
      <c r="G136" s="706"/>
      <c r="H136" s="98">
        <f>SUM(H134:H135)</f>
        <v>327463.42</v>
      </c>
      <c r="I136" s="98">
        <f>SUM(I134:I135)</f>
        <v>0</v>
      </c>
      <c r="J136" s="98">
        <f>H136+I136</f>
        <v>327463.42</v>
      </c>
      <c r="K136" s="98">
        <f t="shared" ref="K136" si="29">SUM(K134:K135)</f>
        <v>0</v>
      </c>
      <c r="L136" s="98"/>
      <c r="M136" s="98"/>
      <c r="N136" s="98">
        <f>SUM(N134:N135)</f>
        <v>0</v>
      </c>
      <c r="O136" s="98"/>
      <c r="P136" s="98"/>
    </row>
    <row r="137" spans="1:16" ht="30" customHeight="1" x14ac:dyDescent="0.3">
      <c r="A137" s="735" t="s">
        <v>216</v>
      </c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7"/>
    </row>
    <row r="138" spans="1:16" x14ac:dyDescent="0.3">
      <c r="A138" s="150" t="s">
        <v>42</v>
      </c>
      <c r="B138" s="56" t="s">
        <v>43</v>
      </c>
      <c r="C138" s="56" t="s">
        <v>100</v>
      </c>
      <c r="D138" s="58" t="s">
        <v>217</v>
      </c>
      <c r="E138" s="58" t="s">
        <v>46</v>
      </c>
      <c r="F138" s="56" t="s">
        <v>47</v>
      </c>
      <c r="G138" s="46" t="s">
        <v>218</v>
      </c>
      <c r="H138" s="155">
        <v>99000</v>
      </c>
      <c r="I138" s="155"/>
      <c r="J138" s="26">
        <f t="shared" ref="J138:J139" si="30">H138+I138</f>
        <v>99000</v>
      </c>
      <c r="K138" s="32">
        <v>0</v>
      </c>
      <c r="L138" s="34"/>
      <c r="M138" s="26">
        <f t="shared" ref="M138:M139" si="31">K138+L138</f>
        <v>0</v>
      </c>
      <c r="N138" s="32">
        <v>0</v>
      </c>
      <c r="O138" s="147"/>
      <c r="P138" s="148">
        <f t="shared" ref="P138:P139" si="32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58" t="s">
        <v>217</v>
      </c>
      <c r="E139" s="58" t="s">
        <v>51</v>
      </c>
      <c r="F139" s="61" t="s">
        <v>52</v>
      </c>
      <c r="G139" s="46" t="s">
        <v>218</v>
      </c>
      <c r="H139" s="155">
        <v>29898</v>
      </c>
      <c r="I139" s="155"/>
      <c r="J139" s="51">
        <f t="shared" si="30"/>
        <v>29898</v>
      </c>
      <c r="K139" s="32">
        <v>0</v>
      </c>
      <c r="L139" s="34"/>
      <c r="M139" s="51">
        <f t="shared" si="31"/>
        <v>0</v>
      </c>
      <c r="N139" s="32">
        <v>0</v>
      </c>
      <c r="O139" s="147"/>
      <c r="P139" s="164">
        <f t="shared" si="32"/>
        <v>0</v>
      </c>
    </row>
    <row r="140" spans="1:16" x14ac:dyDescent="0.3">
      <c r="A140" s="706" t="s">
        <v>215</v>
      </c>
      <c r="B140" s="706"/>
      <c r="C140" s="706"/>
      <c r="D140" s="706"/>
      <c r="E140" s="706"/>
      <c r="F140" s="706"/>
      <c r="G140" s="706"/>
      <c r="H140" s="98">
        <f>SUM(H138:H139)</f>
        <v>128898</v>
      </c>
      <c r="I140" s="98">
        <f t="shared" ref="I140:P140" si="33">SUM(I138:I139)</f>
        <v>0</v>
      </c>
      <c r="J140" s="98">
        <f t="shared" si="33"/>
        <v>128898</v>
      </c>
      <c r="K140" s="98">
        <f t="shared" si="33"/>
        <v>0</v>
      </c>
      <c r="L140" s="98">
        <f t="shared" si="33"/>
        <v>0</v>
      </c>
      <c r="M140" s="98">
        <f t="shared" si="33"/>
        <v>0</v>
      </c>
      <c r="N140" s="98">
        <f t="shared" si="33"/>
        <v>0</v>
      </c>
      <c r="O140" s="98">
        <f t="shared" si="33"/>
        <v>0</v>
      </c>
      <c r="P140" s="98">
        <f t="shared" si="33"/>
        <v>0</v>
      </c>
    </row>
    <row r="141" spans="1:16" ht="28.95" customHeight="1" x14ac:dyDescent="0.3">
      <c r="A141" s="723" t="s">
        <v>160</v>
      </c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  <c r="M141" s="687"/>
      <c r="N141" s="687"/>
      <c r="O141" s="687"/>
      <c r="P141" s="724"/>
    </row>
    <row r="142" spans="1:16" ht="26.4" x14ac:dyDescent="0.3">
      <c r="A142" s="104" t="s">
        <v>161</v>
      </c>
      <c r="B142" s="40">
        <v>10</v>
      </c>
      <c r="C142" s="40" t="s">
        <v>162</v>
      </c>
      <c r="D142" s="45" t="s">
        <v>163</v>
      </c>
      <c r="E142" s="45" t="s">
        <v>174</v>
      </c>
      <c r="F142" s="45" t="s">
        <v>165</v>
      </c>
      <c r="G142" s="45" t="s">
        <v>182</v>
      </c>
      <c r="H142" s="32">
        <v>2216000</v>
      </c>
      <c r="I142" s="32"/>
      <c r="J142" s="32">
        <f>H142+I142</f>
        <v>2216000</v>
      </c>
      <c r="K142" s="32">
        <v>0</v>
      </c>
      <c r="L142" s="32"/>
      <c r="M142" s="32">
        <f>K142+L142</f>
        <v>0</v>
      </c>
      <c r="N142" s="32">
        <v>0</v>
      </c>
      <c r="O142" s="97"/>
      <c r="P142" s="32">
        <f>N142+O142</f>
        <v>0</v>
      </c>
    </row>
    <row r="143" spans="1:16" x14ac:dyDescent="0.3">
      <c r="A143" s="708" t="s">
        <v>167</v>
      </c>
      <c r="B143" s="709"/>
      <c r="C143" s="709"/>
      <c r="D143" s="709"/>
      <c r="E143" s="709"/>
      <c r="F143" s="709"/>
      <c r="G143" s="710"/>
      <c r="H143" s="101">
        <f t="shared" ref="H143:P143" si="34">SUM(H142:H142)</f>
        <v>2216000</v>
      </c>
      <c r="I143" s="101">
        <f t="shared" si="34"/>
        <v>0</v>
      </c>
      <c r="J143" s="101">
        <f t="shared" si="34"/>
        <v>2216000</v>
      </c>
      <c r="K143" s="101">
        <f t="shared" si="34"/>
        <v>0</v>
      </c>
      <c r="L143" s="101">
        <f t="shared" si="34"/>
        <v>0</v>
      </c>
      <c r="M143" s="101">
        <f t="shared" si="34"/>
        <v>0</v>
      </c>
      <c r="N143" s="101">
        <f t="shared" si="34"/>
        <v>0</v>
      </c>
      <c r="O143" s="101">
        <f t="shared" si="34"/>
        <v>0</v>
      </c>
      <c r="P143" s="101">
        <f t="shared" si="34"/>
        <v>0</v>
      </c>
    </row>
    <row r="144" spans="1:16" ht="25.2" customHeight="1" x14ac:dyDescent="0.3">
      <c r="A144" s="711" t="s">
        <v>168</v>
      </c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3"/>
    </row>
    <row r="145" spans="1:16" ht="26.4" x14ac:dyDescent="0.3">
      <c r="A145" s="105" t="s">
        <v>161</v>
      </c>
      <c r="B145" s="106" t="s">
        <v>43</v>
      </c>
      <c r="C145" s="106" t="s">
        <v>100</v>
      </c>
      <c r="D145" s="107" t="s">
        <v>169</v>
      </c>
      <c r="E145" s="107" t="s">
        <v>164</v>
      </c>
      <c r="F145" s="107" t="s">
        <v>165</v>
      </c>
      <c r="G145" s="108" t="s">
        <v>170</v>
      </c>
      <c r="H145" s="32">
        <v>876245</v>
      </c>
      <c r="I145" s="32"/>
      <c r="J145" s="32">
        <f>H145+I145</f>
        <v>876245</v>
      </c>
      <c r="K145" s="32">
        <v>0</v>
      </c>
      <c r="L145" s="32"/>
      <c r="M145" s="32">
        <f t="shared" ref="M145:M146" si="35">K145+L145</f>
        <v>0</v>
      </c>
      <c r="N145" s="32">
        <v>0</v>
      </c>
      <c r="O145" s="97"/>
      <c r="P145" s="32">
        <f t="shared" ref="P145:P146" si="36">N145+O145</f>
        <v>0</v>
      </c>
    </row>
    <row r="146" spans="1:16" x14ac:dyDescent="0.3">
      <c r="A146" s="105" t="s">
        <v>175</v>
      </c>
      <c r="B146" s="40" t="s">
        <v>172</v>
      </c>
      <c r="C146" s="40" t="s">
        <v>173</v>
      </c>
      <c r="D146" s="45" t="s">
        <v>169</v>
      </c>
      <c r="E146" s="45" t="s">
        <v>174</v>
      </c>
      <c r="F146" s="45" t="s">
        <v>171</v>
      </c>
      <c r="G146" s="45" t="s">
        <v>170</v>
      </c>
      <c r="H146" s="32">
        <v>93777</v>
      </c>
      <c r="I146" s="32"/>
      <c r="J146" s="32">
        <f>H146+I146</f>
        <v>93777</v>
      </c>
      <c r="K146" s="32">
        <v>0</v>
      </c>
      <c r="L146" s="32"/>
      <c r="M146" s="32">
        <f t="shared" si="35"/>
        <v>0</v>
      </c>
      <c r="N146" s="32">
        <v>0</v>
      </c>
      <c r="O146" s="97"/>
      <c r="P146" s="32">
        <f t="shared" si="36"/>
        <v>0</v>
      </c>
    </row>
    <row r="147" spans="1:16" x14ac:dyDescent="0.3">
      <c r="A147" s="708" t="s">
        <v>176</v>
      </c>
      <c r="B147" s="709"/>
      <c r="C147" s="709"/>
      <c r="D147" s="709"/>
      <c r="E147" s="709"/>
      <c r="F147" s="709"/>
      <c r="G147" s="710"/>
      <c r="H147" s="101">
        <f>SUM(H145:H146)</f>
        <v>970022</v>
      </c>
      <c r="I147" s="101">
        <f t="shared" ref="I147:P147" si="37">SUM(I145:I146)</f>
        <v>0</v>
      </c>
      <c r="J147" s="101">
        <f t="shared" si="37"/>
        <v>970022</v>
      </c>
      <c r="K147" s="101">
        <f t="shared" si="37"/>
        <v>0</v>
      </c>
      <c r="L147" s="101">
        <f t="shared" si="37"/>
        <v>0</v>
      </c>
      <c r="M147" s="101">
        <f t="shared" si="37"/>
        <v>0</v>
      </c>
      <c r="N147" s="101">
        <f t="shared" si="37"/>
        <v>0</v>
      </c>
      <c r="O147" s="101">
        <f t="shared" si="37"/>
        <v>0</v>
      </c>
      <c r="P147" s="101">
        <f t="shared" si="37"/>
        <v>0</v>
      </c>
    </row>
    <row r="148" spans="1:16" x14ac:dyDescent="0.3">
      <c r="A148" s="717" t="s">
        <v>187</v>
      </c>
      <c r="B148" s="718"/>
      <c r="C148" s="718"/>
      <c r="D148" s="718"/>
      <c r="E148" s="718"/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9"/>
    </row>
    <row r="149" spans="1:16" x14ac:dyDescent="0.3">
      <c r="A149" s="129" t="s">
        <v>81</v>
      </c>
      <c r="B149" s="130" t="s">
        <v>43</v>
      </c>
      <c r="C149" s="131" t="s">
        <v>100</v>
      </c>
      <c r="D149" s="131" t="s">
        <v>188</v>
      </c>
      <c r="E149" s="131">
        <v>244</v>
      </c>
      <c r="F149" s="131" t="s">
        <v>82</v>
      </c>
      <c r="G149" s="132" t="s">
        <v>189</v>
      </c>
      <c r="H149" s="32">
        <v>3150000</v>
      </c>
      <c r="I149" s="32"/>
      <c r="J149" s="32">
        <f>H149+I149</f>
        <v>3150000</v>
      </c>
      <c r="K149" s="32">
        <v>0</v>
      </c>
      <c r="L149" s="32"/>
      <c r="M149" s="32">
        <f t="shared" ref="M149" si="38">K149+L149</f>
        <v>0</v>
      </c>
      <c r="N149" s="32">
        <v>0</v>
      </c>
      <c r="O149" s="97"/>
      <c r="P149" s="32">
        <f t="shared" ref="P149" si="39">N149+O149</f>
        <v>0</v>
      </c>
    </row>
    <row r="150" spans="1:16" x14ac:dyDescent="0.3">
      <c r="A150" s="708" t="s">
        <v>190</v>
      </c>
      <c r="B150" s="709"/>
      <c r="C150" s="709"/>
      <c r="D150" s="709"/>
      <c r="E150" s="709"/>
      <c r="F150" s="709"/>
      <c r="G150" s="710"/>
      <c r="H150" s="101">
        <f>SUM(H149)</f>
        <v>3150000</v>
      </c>
      <c r="I150" s="101">
        <f t="shared" ref="I150:P150" si="40">SUM(I149)</f>
        <v>0</v>
      </c>
      <c r="J150" s="101">
        <f t="shared" si="40"/>
        <v>3150000</v>
      </c>
      <c r="K150" s="101">
        <f t="shared" si="40"/>
        <v>0</v>
      </c>
      <c r="L150" s="101">
        <f t="shared" si="40"/>
        <v>0</v>
      </c>
      <c r="M150" s="101">
        <f t="shared" si="40"/>
        <v>0</v>
      </c>
      <c r="N150" s="101">
        <f t="shared" si="40"/>
        <v>0</v>
      </c>
      <c r="O150" s="101">
        <f t="shared" si="40"/>
        <v>0</v>
      </c>
      <c r="P150" s="101">
        <f t="shared" si="40"/>
        <v>0</v>
      </c>
    </row>
    <row r="151" spans="1:16" x14ac:dyDescent="0.3">
      <c r="A151" s="720" t="s">
        <v>191</v>
      </c>
      <c r="B151" s="721"/>
      <c r="C151" s="721"/>
      <c r="D151" s="721"/>
      <c r="E151" s="721"/>
      <c r="F151" s="721"/>
      <c r="G151" s="721"/>
      <c r="H151" s="721"/>
      <c r="I151" s="721"/>
      <c r="J151" s="721"/>
      <c r="K151" s="721"/>
      <c r="L151" s="721"/>
      <c r="M151" s="721"/>
      <c r="N151" s="721"/>
      <c r="O151" s="721"/>
      <c r="P151" s="722"/>
    </row>
    <row r="152" spans="1:16" ht="26.4" x14ac:dyDescent="0.3">
      <c r="A152" s="133" t="s">
        <v>192</v>
      </c>
      <c r="B152" s="133" t="s">
        <v>172</v>
      </c>
      <c r="C152" s="133" t="s">
        <v>173</v>
      </c>
      <c r="D152" s="134" t="s">
        <v>193</v>
      </c>
      <c r="E152" s="134" t="s">
        <v>164</v>
      </c>
      <c r="F152" s="134" t="s">
        <v>165</v>
      </c>
      <c r="G152" s="132" t="s">
        <v>195</v>
      </c>
      <c r="H152" s="32">
        <v>1260000</v>
      </c>
      <c r="I152" s="32"/>
      <c r="J152" s="32">
        <f t="shared" ref="J152:J153" si="41">H152+I152</f>
        <v>1260000</v>
      </c>
      <c r="K152" s="32">
        <v>0</v>
      </c>
      <c r="L152" s="32"/>
      <c r="M152" s="32">
        <f t="shared" ref="M152:M153" si="42">K152+L152</f>
        <v>0</v>
      </c>
      <c r="N152" s="32">
        <v>0</v>
      </c>
      <c r="O152" s="97"/>
      <c r="P152" s="32">
        <f t="shared" ref="P152:P153" si="43">N152+O152</f>
        <v>0</v>
      </c>
    </row>
    <row r="153" spans="1:16" ht="26.4" x14ac:dyDescent="0.3">
      <c r="A153" s="133" t="s">
        <v>192</v>
      </c>
      <c r="B153" s="133" t="s">
        <v>172</v>
      </c>
      <c r="C153" s="133" t="s">
        <v>173</v>
      </c>
      <c r="D153" s="134" t="s">
        <v>194</v>
      </c>
      <c r="E153" s="134" t="s">
        <v>164</v>
      </c>
      <c r="F153" s="134" t="s">
        <v>165</v>
      </c>
      <c r="G153" s="132" t="s">
        <v>48</v>
      </c>
      <c r="H153" s="32">
        <v>540000</v>
      </c>
      <c r="I153" s="32"/>
      <c r="J153" s="32">
        <f t="shared" si="41"/>
        <v>540000</v>
      </c>
      <c r="K153" s="32">
        <v>0</v>
      </c>
      <c r="L153" s="32"/>
      <c r="M153" s="32">
        <f t="shared" si="42"/>
        <v>0</v>
      </c>
      <c r="N153" s="32">
        <v>0</v>
      </c>
      <c r="O153" s="97"/>
      <c r="P153" s="32">
        <f t="shared" si="43"/>
        <v>0</v>
      </c>
    </row>
    <row r="154" spans="1:16" x14ac:dyDescent="0.3">
      <c r="A154" s="708" t="s">
        <v>196</v>
      </c>
      <c r="B154" s="709"/>
      <c r="C154" s="709"/>
      <c r="D154" s="709"/>
      <c r="E154" s="709"/>
      <c r="F154" s="709"/>
      <c r="G154" s="710"/>
      <c r="H154" s="101">
        <f>SUM(H152:H153)</f>
        <v>1800000</v>
      </c>
      <c r="I154" s="101">
        <f t="shared" ref="I154:P154" si="44">SUM(I152:I153)</f>
        <v>0</v>
      </c>
      <c r="J154" s="101">
        <f t="shared" si="44"/>
        <v>1800000</v>
      </c>
      <c r="K154" s="101">
        <f t="shared" si="44"/>
        <v>0</v>
      </c>
      <c r="L154" s="101">
        <f t="shared" si="44"/>
        <v>0</v>
      </c>
      <c r="M154" s="101">
        <f t="shared" si="44"/>
        <v>0</v>
      </c>
      <c r="N154" s="101">
        <f t="shared" si="44"/>
        <v>0</v>
      </c>
      <c r="O154" s="101">
        <f t="shared" si="44"/>
        <v>0</v>
      </c>
      <c r="P154" s="101">
        <f t="shared" si="44"/>
        <v>0</v>
      </c>
    </row>
    <row r="155" spans="1:16" x14ac:dyDescent="0.3">
      <c r="A155" s="717" t="s">
        <v>223</v>
      </c>
      <c r="B155" s="718"/>
      <c r="C155" s="718"/>
      <c r="D155" s="718"/>
      <c r="E155" s="718"/>
      <c r="F155" s="718"/>
      <c r="G155" s="718"/>
      <c r="H155" s="718"/>
      <c r="I155" s="718"/>
      <c r="J155" s="718"/>
      <c r="K155" s="718"/>
      <c r="L155" s="718"/>
      <c r="M155" s="718"/>
      <c r="N155" s="718"/>
      <c r="O155" s="718"/>
      <c r="P155" s="719"/>
    </row>
    <row r="156" spans="1:16" x14ac:dyDescent="0.3">
      <c r="A156" s="40" t="s">
        <v>73</v>
      </c>
      <c r="B156" s="133" t="s">
        <v>43</v>
      </c>
      <c r="C156" s="133" t="s">
        <v>100</v>
      </c>
      <c r="D156" s="134" t="s">
        <v>224</v>
      </c>
      <c r="E156" s="134" t="s">
        <v>54</v>
      </c>
      <c r="F156" s="134" t="s">
        <v>74</v>
      </c>
      <c r="G156" s="132" t="s">
        <v>225</v>
      </c>
      <c r="H156" s="32">
        <v>83700</v>
      </c>
      <c r="I156" s="32"/>
      <c r="J156" s="32">
        <f t="shared" ref="J156:J159" si="45">H156+I156</f>
        <v>83700</v>
      </c>
      <c r="K156" s="32">
        <v>0</v>
      </c>
      <c r="L156" s="32"/>
      <c r="M156" s="32">
        <f t="shared" ref="M156:M164" si="46">K156+L156</f>
        <v>0</v>
      </c>
      <c r="N156" s="32">
        <v>0</v>
      </c>
      <c r="O156" s="97"/>
      <c r="P156" s="32">
        <f t="shared" ref="P156:P164" si="47">N156+O156</f>
        <v>0</v>
      </c>
    </row>
    <row r="157" spans="1:16" x14ac:dyDescent="0.3">
      <c r="A157" s="40" t="s">
        <v>73</v>
      </c>
      <c r="B157" s="133" t="s">
        <v>43</v>
      </c>
      <c r="C157" s="133" t="s">
        <v>100</v>
      </c>
      <c r="D157" s="134" t="s">
        <v>226</v>
      </c>
      <c r="E157" s="134" t="s">
        <v>54</v>
      </c>
      <c r="F157" s="134" t="s">
        <v>74</v>
      </c>
      <c r="G157" s="132" t="s">
        <v>48</v>
      </c>
      <c r="H157" s="32">
        <v>9300</v>
      </c>
      <c r="I157" s="32"/>
      <c r="J157" s="32">
        <f t="shared" si="45"/>
        <v>9300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82" t="s">
        <v>220</v>
      </c>
      <c r="B158" s="133" t="s">
        <v>43</v>
      </c>
      <c r="C158" s="133" t="s">
        <v>100</v>
      </c>
      <c r="D158" s="134" t="s">
        <v>224</v>
      </c>
      <c r="E158" s="134" t="s">
        <v>54</v>
      </c>
      <c r="F158" s="134" t="s">
        <v>219</v>
      </c>
      <c r="G158" s="132" t="s">
        <v>225</v>
      </c>
      <c r="H158" s="32">
        <v>1620000</v>
      </c>
      <c r="I158" s="32"/>
      <c r="J158" s="32">
        <f t="shared" si="45"/>
        <v>1620000</v>
      </c>
      <c r="K158" s="32">
        <v>0</v>
      </c>
      <c r="L158" s="32"/>
      <c r="M158" s="32">
        <f t="shared" si="46"/>
        <v>0</v>
      </c>
      <c r="N158" s="32">
        <v>0</v>
      </c>
      <c r="O158" s="97"/>
      <c r="P158" s="32">
        <f t="shared" si="47"/>
        <v>0</v>
      </c>
    </row>
    <row r="159" spans="1:16" x14ac:dyDescent="0.3">
      <c r="A159" s="82" t="s">
        <v>220</v>
      </c>
      <c r="B159" s="133" t="s">
        <v>43</v>
      </c>
      <c r="C159" s="133" t="s">
        <v>100</v>
      </c>
      <c r="D159" s="134" t="s">
        <v>226</v>
      </c>
      <c r="E159" s="134" t="s">
        <v>54</v>
      </c>
      <c r="F159" s="134" t="s">
        <v>219</v>
      </c>
      <c r="G159" s="132" t="s">
        <v>48</v>
      </c>
      <c r="H159" s="32">
        <v>180000</v>
      </c>
      <c r="I159" s="32"/>
      <c r="J159" s="32">
        <f t="shared" si="45"/>
        <v>180000</v>
      </c>
      <c r="K159" s="32">
        <v>0</v>
      </c>
      <c r="L159" s="32"/>
      <c r="M159" s="32">
        <f t="shared" si="46"/>
        <v>0</v>
      </c>
      <c r="N159" s="32">
        <v>0</v>
      </c>
      <c r="O159" s="97"/>
      <c r="P159" s="32">
        <f t="shared" si="47"/>
        <v>0</v>
      </c>
    </row>
    <row r="160" spans="1:16" x14ac:dyDescent="0.3">
      <c r="A160" s="708" t="s">
        <v>230</v>
      </c>
      <c r="B160" s="709"/>
      <c r="C160" s="709"/>
      <c r="D160" s="709"/>
      <c r="E160" s="709"/>
      <c r="F160" s="709"/>
      <c r="G160" s="710"/>
      <c r="H160" s="101">
        <f>SUM(H156:H159)</f>
        <v>1893000</v>
      </c>
      <c r="I160" s="101">
        <f t="shared" ref="I160:P160" si="48">SUM(I156:I159)</f>
        <v>0</v>
      </c>
      <c r="J160" s="101">
        <f t="shared" si="48"/>
        <v>1893000</v>
      </c>
      <c r="K160" s="101">
        <f t="shared" si="48"/>
        <v>0</v>
      </c>
      <c r="L160" s="101">
        <f t="shared" si="48"/>
        <v>0</v>
      </c>
      <c r="M160" s="101">
        <f t="shared" si="48"/>
        <v>0</v>
      </c>
      <c r="N160" s="101">
        <f t="shared" si="48"/>
        <v>0</v>
      </c>
      <c r="O160" s="101">
        <f t="shared" si="48"/>
        <v>0</v>
      </c>
      <c r="P160" s="101">
        <f t="shared" si="48"/>
        <v>0</v>
      </c>
    </row>
    <row r="161" spans="1:16" x14ac:dyDescent="0.3">
      <c r="A161" s="717" t="s">
        <v>245</v>
      </c>
      <c r="B161" s="718"/>
      <c r="C161" s="718"/>
      <c r="D161" s="718"/>
      <c r="E161" s="718"/>
      <c r="F161" s="718"/>
      <c r="G161" s="718"/>
      <c r="H161" s="718"/>
      <c r="I161" s="718"/>
      <c r="J161" s="718"/>
      <c r="K161" s="718"/>
      <c r="L161" s="718"/>
      <c r="M161" s="718"/>
      <c r="N161" s="718"/>
      <c r="O161" s="718"/>
      <c r="P161" s="719"/>
    </row>
    <row r="162" spans="1:16" x14ac:dyDescent="0.3">
      <c r="A162" s="129" t="s">
        <v>81</v>
      </c>
      <c r="B162" s="133" t="s">
        <v>43</v>
      </c>
      <c r="C162" s="133" t="s">
        <v>243</v>
      </c>
      <c r="D162" s="134" t="s">
        <v>242</v>
      </c>
      <c r="E162" s="134" t="s">
        <v>54</v>
      </c>
      <c r="F162" s="134" t="s">
        <v>82</v>
      </c>
      <c r="G162" s="132" t="s">
        <v>244</v>
      </c>
      <c r="H162" s="32">
        <v>54172.44</v>
      </c>
      <c r="I162" s="32"/>
      <c r="J162" s="32">
        <f>SUM(H162:I162)</f>
        <v>54172.44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40" t="s">
        <v>241</v>
      </c>
      <c r="B163" s="133" t="s">
        <v>43</v>
      </c>
      <c r="C163" s="133" t="s">
        <v>243</v>
      </c>
      <c r="D163" s="134" t="s">
        <v>242</v>
      </c>
      <c r="E163" s="134" t="s">
        <v>54</v>
      </c>
      <c r="F163" s="134" t="s">
        <v>240</v>
      </c>
      <c r="G163" s="132" t="s">
        <v>244</v>
      </c>
      <c r="H163" s="32">
        <v>3000</v>
      </c>
      <c r="I163" s="32"/>
      <c r="J163" s="32">
        <f t="shared" ref="J163:J164" si="49">SUM(H163:I163)</f>
        <v>3000</v>
      </c>
      <c r="K163" s="32">
        <v>0</v>
      </c>
      <c r="L163" s="32"/>
      <c r="M163" s="32">
        <f t="shared" si="46"/>
        <v>0</v>
      </c>
      <c r="N163" s="32">
        <v>0</v>
      </c>
      <c r="O163" s="97"/>
      <c r="P163" s="32">
        <f t="shared" si="47"/>
        <v>0</v>
      </c>
    </row>
    <row r="164" spans="1:16" x14ac:dyDescent="0.3">
      <c r="A164" s="40" t="s">
        <v>91</v>
      </c>
      <c r="B164" s="133" t="s">
        <v>43</v>
      </c>
      <c r="C164" s="133" t="s">
        <v>243</v>
      </c>
      <c r="D164" s="134" t="s">
        <v>242</v>
      </c>
      <c r="E164" s="134" t="s">
        <v>54</v>
      </c>
      <c r="F164" s="134" t="s">
        <v>92</v>
      </c>
      <c r="G164" s="132" t="s">
        <v>244</v>
      </c>
      <c r="H164" s="32">
        <v>4000</v>
      </c>
      <c r="I164" s="32"/>
      <c r="J164" s="32">
        <f t="shared" si="49"/>
        <v>4000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708" t="s">
        <v>246</v>
      </c>
      <c r="B165" s="709"/>
      <c r="C165" s="709"/>
      <c r="D165" s="709"/>
      <c r="E165" s="709"/>
      <c r="F165" s="709"/>
      <c r="G165" s="710"/>
      <c r="H165" s="101">
        <f>SUM(H162:H164)</f>
        <v>61172.44</v>
      </c>
      <c r="I165" s="101">
        <f t="shared" ref="I165:P165" si="50">SUM(I162:I164)</f>
        <v>0</v>
      </c>
      <c r="J165" s="101">
        <f t="shared" si="50"/>
        <v>61172.44</v>
      </c>
      <c r="K165" s="101">
        <f t="shared" si="50"/>
        <v>0</v>
      </c>
      <c r="L165" s="101">
        <f t="shared" si="50"/>
        <v>0</v>
      </c>
      <c r="M165" s="101">
        <f t="shared" si="50"/>
        <v>0</v>
      </c>
      <c r="N165" s="101">
        <f t="shared" si="50"/>
        <v>0</v>
      </c>
      <c r="O165" s="101">
        <f t="shared" si="50"/>
        <v>0</v>
      </c>
      <c r="P165" s="101">
        <f t="shared" si="50"/>
        <v>0</v>
      </c>
    </row>
    <row r="166" spans="1:16" x14ac:dyDescent="0.3">
      <c r="A166" s="701" t="s">
        <v>131</v>
      </c>
      <c r="B166" s="701"/>
      <c r="C166" s="701"/>
      <c r="D166" s="701"/>
      <c r="E166" s="701"/>
      <c r="F166" s="701"/>
      <c r="G166" s="701"/>
      <c r="H166" s="103">
        <f>H62+H93+H96+H108+H112+H143+H147+H128+H150+H154+H136+H132+H140+H160+H165</f>
        <v>124794760.45</v>
      </c>
      <c r="I166" s="103">
        <f t="shared" ref="I166:P166" si="51">I62+I93+I96+I108+I112+I143+I147+I128+I150+I154+I136+I132+I140+I160+I165</f>
        <v>0</v>
      </c>
      <c r="J166" s="103">
        <f t="shared" si="51"/>
        <v>124794760.45</v>
      </c>
      <c r="K166" s="103">
        <f t="shared" si="51"/>
        <v>33521479.18</v>
      </c>
      <c r="L166" s="103">
        <f t="shared" si="51"/>
        <v>0</v>
      </c>
      <c r="M166" s="103">
        <f t="shared" si="51"/>
        <v>33521479.18</v>
      </c>
      <c r="N166" s="103">
        <f t="shared" si="51"/>
        <v>34259965.640000001</v>
      </c>
      <c r="O166" s="103">
        <f t="shared" si="51"/>
        <v>0</v>
      </c>
      <c r="P166" s="103">
        <f t="shared" si="51"/>
        <v>34259965.640000001</v>
      </c>
    </row>
    <row r="167" spans="1:1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6" x14ac:dyDescent="0.3">
      <c r="A168" s="72" t="s">
        <v>132</v>
      </c>
      <c r="B168" s="73"/>
      <c r="C168" s="72"/>
      <c r="D168" s="72"/>
      <c r="E168" s="698" t="s">
        <v>133</v>
      </c>
      <c r="F168" s="698"/>
      <c r="G168" s="698"/>
      <c r="H168" s="1"/>
      <c r="I168" s="1"/>
      <c r="J168" s="1"/>
      <c r="K168" s="1"/>
      <c r="L168" s="1"/>
      <c r="M168" s="1"/>
      <c r="N168" s="1"/>
    </row>
    <row r="169" spans="1:16" x14ac:dyDescent="0.3">
      <c r="A169" s="2" t="s">
        <v>134</v>
      </c>
      <c r="B169" s="696" t="s">
        <v>135</v>
      </c>
      <c r="C169" s="699"/>
      <c r="D169" s="699"/>
      <c r="E169" s="699" t="s">
        <v>136</v>
      </c>
      <c r="F169" s="699"/>
      <c r="G169" s="699"/>
      <c r="H169" s="1"/>
      <c r="I169" s="1"/>
      <c r="J169" s="1"/>
      <c r="K169" s="1"/>
      <c r="L169" s="1"/>
      <c r="M169" s="1"/>
      <c r="N169" s="1"/>
    </row>
    <row r="170" spans="1:16" x14ac:dyDescent="0.3">
      <c r="A170" s="2"/>
      <c r="B170" s="205"/>
      <c r="C170" s="205"/>
      <c r="D170" s="205"/>
      <c r="E170" s="205"/>
      <c r="F170" s="205"/>
      <c r="G170" s="205"/>
      <c r="H170" s="1"/>
      <c r="I170" s="1"/>
      <c r="J170" s="1"/>
      <c r="K170" s="1"/>
      <c r="L170" s="1"/>
      <c r="M170" s="1"/>
      <c r="N170" s="1"/>
    </row>
    <row r="171" spans="1:16" x14ac:dyDescent="0.3">
      <c r="A171" s="72" t="s">
        <v>152</v>
      </c>
      <c r="B171" s="73"/>
      <c r="C171" s="75"/>
      <c r="D171" s="75"/>
      <c r="E171" s="5"/>
      <c r="F171" s="695" t="s">
        <v>138</v>
      </c>
      <c r="G171" s="695"/>
      <c r="H171" s="1"/>
      <c r="I171" s="1"/>
      <c r="J171" s="1"/>
      <c r="K171" s="1"/>
      <c r="L171" s="1"/>
      <c r="M171" s="1"/>
      <c r="N171" s="1"/>
    </row>
    <row r="172" spans="1:16" x14ac:dyDescent="0.3">
      <c r="A172" s="2" t="s">
        <v>134</v>
      </c>
      <c r="B172" s="696" t="s">
        <v>135</v>
      </c>
      <c r="C172" s="697"/>
      <c r="D172" s="697"/>
      <c r="E172" s="76"/>
      <c r="F172" s="697" t="s">
        <v>136</v>
      </c>
      <c r="G172" s="697"/>
      <c r="H172" s="1"/>
      <c r="I172" s="1"/>
      <c r="J172" s="1"/>
      <c r="K172" s="1"/>
      <c r="L172" s="1"/>
      <c r="M172" s="1"/>
      <c r="N172" s="1"/>
    </row>
    <row r="173" spans="1:16" x14ac:dyDescent="0.3">
      <c r="A173" s="2"/>
      <c r="B173" s="2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</row>
    <row r="174" spans="1:16" x14ac:dyDescent="0.3">
      <c r="A174" s="72" t="s">
        <v>153</v>
      </c>
      <c r="B174" s="73"/>
      <c r="C174" s="75"/>
      <c r="D174" s="75"/>
      <c r="E174" s="5"/>
      <c r="F174" s="695" t="s">
        <v>140</v>
      </c>
      <c r="G174" s="695"/>
      <c r="H174" s="1"/>
      <c r="I174" s="1"/>
      <c r="J174" s="1"/>
      <c r="K174" s="1"/>
      <c r="L174" s="1"/>
      <c r="M174" s="1"/>
      <c r="N174" s="1"/>
    </row>
    <row r="175" spans="1:16" x14ac:dyDescent="0.3">
      <c r="A175" s="2" t="s">
        <v>141</v>
      </c>
      <c r="B175" s="696" t="s">
        <v>135</v>
      </c>
      <c r="C175" s="697"/>
      <c r="D175" s="697"/>
      <c r="E175" s="76"/>
      <c r="F175" s="697" t="s">
        <v>136</v>
      </c>
      <c r="G175" s="697"/>
      <c r="H175" s="1"/>
      <c r="I175" s="1"/>
      <c r="J175" s="1"/>
      <c r="K175" s="1"/>
      <c r="L175" s="1"/>
      <c r="M175" s="1"/>
      <c r="N17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3:P114"/>
    <mergeCell ref="A62:G62"/>
    <mergeCell ref="A63:P63"/>
    <mergeCell ref="A93:G93"/>
    <mergeCell ref="A94:P94"/>
    <mergeCell ref="A96:G96"/>
    <mergeCell ref="A97:N98"/>
    <mergeCell ref="A102:G102"/>
    <mergeCell ref="A107:G107"/>
    <mergeCell ref="A108:G108"/>
    <mergeCell ref="A109:N109"/>
    <mergeCell ref="A112:G112"/>
    <mergeCell ref="A144:P144"/>
    <mergeCell ref="A119:G119"/>
    <mergeCell ref="A127:G127"/>
    <mergeCell ref="A128:G128"/>
    <mergeCell ref="A129:P129"/>
    <mergeCell ref="A132:G132"/>
    <mergeCell ref="A133:P133"/>
    <mergeCell ref="A136:G136"/>
    <mergeCell ref="A137:P137"/>
    <mergeCell ref="A140:G140"/>
    <mergeCell ref="A141:P141"/>
    <mergeCell ref="A143:G143"/>
    <mergeCell ref="B169:D169"/>
    <mergeCell ref="E169:G169"/>
    <mergeCell ref="A147:G147"/>
    <mergeCell ref="A148:P148"/>
    <mergeCell ref="A150:G150"/>
    <mergeCell ref="A151:P151"/>
    <mergeCell ref="A154:G154"/>
    <mergeCell ref="A155:P155"/>
    <mergeCell ref="A160:G160"/>
    <mergeCell ref="A161:P161"/>
    <mergeCell ref="A165:G165"/>
    <mergeCell ref="A166:G166"/>
    <mergeCell ref="E168:G168"/>
    <mergeCell ref="F171:G171"/>
    <mergeCell ref="B172:D172"/>
    <mergeCell ref="F172:G172"/>
    <mergeCell ref="F174:G174"/>
    <mergeCell ref="B175:D175"/>
    <mergeCell ref="F175:G175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opLeftCell="A64" zoomScale="75" zoomScaleNormal="75" workbookViewId="0">
      <selection activeCell="A118" sqref="A1:P11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3.66406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148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149</v>
      </c>
      <c r="C24" s="703"/>
      <c r="D24" s="703"/>
      <c r="E24" s="703"/>
      <c r="F24" s="703"/>
      <c r="G24" s="95" t="str">
        <f>H19</f>
        <v>14 января 2025 года</v>
      </c>
      <c r="H24" s="12"/>
      <c r="I24" s="12"/>
      <c r="J24" s="12"/>
      <c r="K24" s="1"/>
      <c r="L24" s="1"/>
      <c r="M24" s="1"/>
      <c r="P24" s="8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5"/>
      <c r="M25" s="15"/>
      <c r="O25" s="15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5"/>
      <c r="M26" s="15"/>
      <c r="O26" s="15" t="s">
        <v>16</v>
      </c>
      <c r="P26" s="17" t="str">
        <f>H19</f>
        <v>14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86"/>
      <c r="I27" s="86"/>
      <c r="J27" s="86"/>
      <c r="L27" s="15"/>
      <c r="M27" s="15"/>
      <c r="O27" s="15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86"/>
      <c r="I28" s="86"/>
      <c r="J28" s="86"/>
      <c r="L28" s="15"/>
      <c r="M28" s="15"/>
      <c r="O28" s="15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5"/>
      <c r="M29" s="15"/>
      <c r="O29" s="15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5"/>
      <c r="M30" s="15"/>
      <c r="O30" s="15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5"/>
      <c r="M31" s="15"/>
      <c r="O31" s="15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5"/>
      <c r="M32" s="15"/>
      <c r="O32" s="15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45643</v>
      </c>
      <c r="I34" s="88" t="s">
        <v>150</v>
      </c>
      <c r="J34" s="88" t="s">
        <v>151</v>
      </c>
      <c r="K34" s="96">
        <v>45643</v>
      </c>
      <c r="L34" s="88" t="s">
        <v>150</v>
      </c>
      <c r="M34" s="88" t="s">
        <v>151</v>
      </c>
      <c r="N34" s="96">
        <v>45643</v>
      </c>
      <c r="O34" s="88" t="s">
        <v>150</v>
      </c>
      <c r="P34" s="88" t="s">
        <v>151</v>
      </c>
    </row>
    <row r="35" spans="1:16" x14ac:dyDescent="0.3">
      <c r="A35" s="87">
        <v>1</v>
      </c>
      <c r="B35" s="87">
        <f t="shared" ref="B35:G35" si="0">SUM(A35+1)</f>
        <v>2</v>
      </c>
      <c r="C35" s="87">
        <f t="shared" si="0"/>
        <v>3</v>
      </c>
      <c r="D35" s="87">
        <f t="shared" si="0"/>
        <v>4</v>
      </c>
      <c r="E35" s="87">
        <f t="shared" si="0"/>
        <v>5</v>
      </c>
      <c r="F35" s="87">
        <f t="shared" si="0"/>
        <v>6</v>
      </c>
      <c r="G35" s="87">
        <f t="shared" si="0"/>
        <v>7</v>
      </c>
      <c r="H35" s="87">
        <v>8</v>
      </c>
      <c r="I35" s="87">
        <v>9</v>
      </c>
      <c r="J35" s="87">
        <v>10</v>
      </c>
      <c r="K35" s="87">
        <v>11</v>
      </c>
      <c r="L35" s="87">
        <v>12</v>
      </c>
      <c r="M35" s="87">
        <v>13</v>
      </c>
      <c r="N35" s="87">
        <v>14</v>
      </c>
      <c r="O35" s="87">
        <v>15</v>
      </c>
      <c r="P35" s="8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13200</v>
      </c>
      <c r="I40" s="32"/>
      <c r="J40" s="32">
        <f t="shared" si="1"/>
        <v>13200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/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249550</v>
      </c>
      <c r="I48" s="32">
        <v>-25800</v>
      </c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50000</v>
      </c>
      <c r="I49" s="32"/>
      <c r="J49" s="32">
        <f t="shared" si="1"/>
        <v>50000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73700</v>
      </c>
      <c r="I51" s="32"/>
      <c r="J51" s="32">
        <f t="shared" si="1"/>
        <v>73700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50000</v>
      </c>
      <c r="I53" s="32"/>
      <c r="J53" s="32">
        <f t="shared" si="1"/>
        <v>50000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11963835.859999999</v>
      </c>
      <c r="I60" s="83">
        <f t="shared" ref="I60:P60" si="4">SUM(I37:I59)</f>
        <v>-25800</v>
      </c>
      <c r="J60" s="83">
        <f t="shared" si="4"/>
        <v>11938035.859999999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87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8" si="5">H63+I63</f>
        <v>30000</v>
      </c>
      <c r="K63" s="32">
        <v>20000</v>
      </c>
      <c r="L63" s="32"/>
      <c r="M63" s="32">
        <f t="shared" ref="M63:M88" si="6">K63+L63</f>
        <v>20000</v>
      </c>
      <c r="N63" s="32">
        <v>20000</v>
      </c>
      <c r="O63" s="32"/>
      <c r="P63" s="32">
        <f t="shared" ref="P63:P88" si="7">N63+O63</f>
        <v>20000</v>
      </c>
    </row>
    <row r="64" spans="1:16" x14ac:dyDescent="0.3">
      <c r="A64" s="87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87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/>
      <c r="I65" s="32"/>
      <c r="J65" s="32">
        <f t="shared" si="5"/>
        <v>0</v>
      </c>
      <c r="K65" s="32"/>
      <c r="L65" s="32"/>
      <c r="M65" s="32">
        <f t="shared" si="6"/>
        <v>0</v>
      </c>
      <c r="N65" s="32"/>
      <c r="O65" s="32"/>
      <c r="P65" s="32">
        <f t="shared" si="7"/>
        <v>0</v>
      </c>
    </row>
    <row r="66" spans="1:16" x14ac:dyDescent="0.3">
      <c r="A66" s="40" t="s">
        <v>56</v>
      </c>
      <c r="B66" s="28" t="s">
        <v>43</v>
      </c>
      <c r="C66" s="28" t="s">
        <v>100</v>
      </c>
      <c r="D66" s="29" t="s">
        <v>101</v>
      </c>
      <c r="E66" s="30">
        <v>244</v>
      </c>
      <c r="F66" s="30">
        <v>221300</v>
      </c>
      <c r="G66" s="30">
        <v>1000</v>
      </c>
      <c r="H66" s="32"/>
      <c r="I66" s="32"/>
      <c r="J66" s="32">
        <f t="shared" si="5"/>
        <v>0</v>
      </c>
      <c r="K66" s="32"/>
      <c r="L66" s="32"/>
      <c r="M66" s="32">
        <f t="shared" si="6"/>
        <v>0</v>
      </c>
      <c r="N66" s="32"/>
      <c r="O66" s="32"/>
      <c r="P66" s="32">
        <f t="shared" si="7"/>
        <v>0</v>
      </c>
    </row>
    <row r="67" spans="1:16" x14ac:dyDescent="0.3">
      <c r="A67" s="81" t="s">
        <v>58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60</v>
      </c>
      <c r="G67" s="29" t="s">
        <v>48</v>
      </c>
      <c r="H67" s="32">
        <v>3576721.75</v>
      </c>
      <c r="I67" s="32"/>
      <c r="J67" s="32">
        <f t="shared" si="5"/>
        <v>3576721.75</v>
      </c>
      <c r="K67" s="32">
        <v>4226794.0999999996</v>
      </c>
      <c r="L67" s="32"/>
      <c r="M67" s="32">
        <f t="shared" si="6"/>
        <v>4226794.0999999996</v>
      </c>
      <c r="N67" s="32">
        <v>4420314.8899999997</v>
      </c>
      <c r="O67" s="32"/>
      <c r="P67" s="32">
        <f t="shared" si="7"/>
        <v>4420314.8899999997</v>
      </c>
    </row>
    <row r="68" spans="1:16" x14ac:dyDescent="0.3">
      <c r="A68" s="40" t="s">
        <v>61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62</v>
      </c>
      <c r="G68" s="29" t="s">
        <v>48</v>
      </c>
      <c r="H68" s="32">
        <v>1343722.52</v>
      </c>
      <c r="I68" s="32"/>
      <c r="J68" s="32">
        <f t="shared" si="5"/>
        <v>1343722.52</v>
      </c>
      <c r="K68" s="32">
        <v>1902380.6</v>
      </c>
      <c r="L68" s="32"/>
      <c r="M68" s="32">
        <f t="shared" si="6"/>
        <v>1902380.6</v>
      </c>
      <c r="N68" s="32">
        <v>1983351.63</v>
      </c>
      <c r="O68" s="32"/>
      <c r="P68" s="32">
        <f t="shared" si="7"/>
        <v>1983351.63</v>
      </c>
    </row>
    <row r="69" spans="1:16" x14ac:dyDescent="0.3">
      <c r="A69" s="40" t="s">
        <v>63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64</v>
      </c>
      <c r="G69" s="29" t="s">
        <v>48</v>
      </c>
      <c r="H69" s="32">
        <v>121057.60000000001</v>
      </c>
      <c r="I69" s="32"/>
      <c r="J69" s="32">
        <f t="shared" si="5"/>
        <v>121057.60000000001</v>
      </c>
      <c r="K69" s="32">
        <v>172092.96</v>
      </c>
      <c r="L69" s="32"/>
      <c r="M69" s="32">
        <f t="shared" si="6"/>
        <v>172092.96</v>
      </c>
      <c r="N69" s="32">
        <v>179678.2</v>
      </c>
      <c r="O69" s="32"/>
      <c r="P69" s="32">
        <f t="shared" si="7"/>
        <v>179678.2</v>
      </c>
    </row>
    <row r="70" spans="1:16" x14ac:dyDescent="0.3">
      <c r="A70" s="40" t="s">
        <v>65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66</v>
      </c>
      <c r="G70" s="29" t="s">
        <v>48</v>
      </c>
      <c r="H70" s="32">
        <v>182131.20000000001</v>
      </c>
      <c r="I70" s="32"/>
      <c r="J70" s="32">
        <f t="shared" si="5"/>
        <v>182131.20000000001</v>
      </c>
      <c r="K70" s="32">
        <v>295668.96000000002</v>
      </c>
      <c r="L70" s="32"/>
      <c r="M70" s="32">
        <f t="shared" si="6"/>
        <v>295668.96000000002</v>
      </c>
      <c r="N70" s="32">
        <v>308699.12</v>
      </c>
      <c r="O70" s="32"/>
      <c r="P70" s="32">
        <f t="shared" si="7"/>
        <v>308699.12</v>
      </c>
    </row>
    <row r="71" spans="1:16" x14ac:dyDescent="0.3">
      <c r="A71" s="81" t="s">
        <v>67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68</v>
      </c>
      <c r="G71" s="29" t="s">
        <v>48</v>
      </c>
      <c r="H71" s="32">
        <v>59536.4</v>
      </c>
      <c r="I71" s="32"/>
      <c r="J71" s="32">
        <f t="shared" si="5"/>
        <v>59536.4</v>
      </c>
      <c r="K71" s="32">
        <v>84527.22</v>
      </c>
      <c r="L71" s="32"/>
      <c r="M71" s="32">
        <f t="shared" si="6"/>
        <v>84527.22</v>
      </c>
      <c r="N71" s="32">
        <v>86184.55</v>
      </c>
      <c r="O71" s="32"/>
      <c r="P71" s="32">
        <f t="shared" si="7"/>
        <v>86184.55</v>
      </c>
    </row>
    <row r="72" spans="1:16" ht="24" x14ac:dyDescent="0.3">
      <c r="A72" s="40" t="s">
        <v>69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70</v>
      </c>
      <c r="G72" s="29" t="s">
        <v>48</v>
      </c>
      <c r="H72" s="32">
        <v>13200</v>
      </c>
      <c r="I72" s="32"/>
      <c r="J72" s="32">
        <f t="shared" si="5"/>
        <v>13200</v>
      </c>
      <c r="K72" s="32">
        <v>18000</v>
      </c>
      <c r="L72" s="32"/>
      <c r="M72" s="32">
        <f t="shared" si="6"/>
        <v>18000</v>
      </c>
      <c r="N72" s="32">
        <v>22500</v>
      </c>
      <c r="O72" s="32"/>
      <c r="P72" s="32">
        <f t="shared" si="7"/>
        <v>22500</v>
      </c>
    </row>
    <row r="73" spans="1:16" ht="24" x14ac:dyDescent="0.3">
      <c r="A73" s="81" t="s">
        <v>102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72</v>
      </c>
      <c r="G73" s="29" t="s">
        <v>48</v>
      </c>
      <c r="H73" s="32">
        <v>68400</v>
      </c>
      <c r="I73" s="32">
        <v>25800</v>
      </c>
      <c r="J73" s="32">
        <f t="shared" si="5"/>
        <v>94200</v>
      </c>
      <c r="K73" s="32">
        <v>85500</v>
      </c>
      <c r="L73" s="32"/>
      <c r="M73" s="32">
        <f t="shared" si="6"/>
        <v>85500</v>
      </c>
      <c r="N73" s="32">
        <v>106875</v>
      </c>
      <c r="O73" s="32"/>
      <c r="P73" s="32">
        <f t="shared" si="7"/>
        <v>106875</v>
      </c>
    </row>
    <row r="74" spans="1:16" x14ac:dyDescent="0.3">
      <c r="A74" s="40" t="s">
        <v>73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74</v>
      </c>
      <c r="G74" s="29" t="s">
        <v>48</v>
      </c>
      <c r="H74" s="32">
        <v>100000</v>
      </c>
      <c r="I74" s="32"/>
      <c r="J74" s="32">
        <f t="shared" si="5"/>
        <v>100000</v>
      </c>
      <c r="K74" s="32">
        <v>100000</v>
      </c>
      <c r="L74" s="32"/>
      <c r="M74" s="32">
        <f t="shared" si="6"/>
        <v>100000</v>
      </c>
      <c r="N74" s="32">
        <v>100000</v>
      </c>
      <c r="O74" s="32"/>
      <c r="P74" s="32">
        <f t="shared" si="7"/>
        <v>100000</v>
      </c>
    </row>
    <row r="75" spans="1:16" x14ac:dyDescent="0.3">
      <c r="A75" s="40" t="s">
        <v>75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76</v>
      </c>
      <c r="G75" s="29" t="s">
        <v>48</v>
      </c>
      <c r="H75" s="32"/>
      <c r="I75" s="32"/>
      <c r="J75" s="32">
        <f t="shared" si="5"/>
        <v>0</v>
      </c>
      <c r="K75" s="34"/>
      <c r="L75" s="34"/>
      <c r="M75" s="32">
        <f t="shared" si="6"/>
        <v>0</v>
      </c>
      <c r="N75" s="34"/>
      <c r="O75" s="32"/>
      <c r="P75" s="32">
        <f t="shared" si="7"/>
        <v>0</v>
      </c>
    </row>
    <row r="76" spans="1:16" x14ac:dyDescent="0.3">
      <c r="A76" s="40" t="s">
        <v>77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78</v>
      </c>
      <c r="G76" s="29" t="s">
        <v>48</v>
      </c>
      <c r="H76" s="32">
        <v>79400</v>
      </c>
      <c r="I76" s="32"/>
      <c r="J76" s="32">
        <f t="shared" si="5"/>
        <v>79400</v>
      </c>
      <c r="K76" s="32">
        <v>99250</v>
      </c>
      <c r="L76" s="32"/>
      <c r="M76" s="32">
        <f t="shared" si="6"/>
        <v>99250</v>
      </c>
      <c r="N76" s="32">
        <v>124062.5</v>
      </c>
      <c r="O76" s="32"/>
      <c r="P76" s="32">
        <f t="shared" si="7"/>
        <v>124062.5</v>
      </c>
    </row>
    <row r="77" spans="1:16" x14ac:dyDescent="0.3">
      <c r="A77" s="87" t="s">
        <v>103</v>
      </c>
      <c r="B77" s="40" t="s">
        <v>43</v>
      </c>
      <c r="C77" s="40" t="s">
        <v>100</v>
      </c>
      <c r="D77" s="29" t="s">
        <v>101</v>
      </c>
      <c r="E77" s="87">
        <v>244</v>
      </c>
      <c r="F77" s="42">
        <v>226500</v>
      </c>
      <c r="G77" s="29" t="s">
        <v>48</v>
      </c>
      <c r="H77" s="32">
        <v>195300</v>
      </c>
      <c r="I77" s="32"/>
      <c r="J77" s="32">
        <f t="shared" si="5"/>
        <v>195300</v>
      </c>
      <c r="K77" s="32">
        <v>244125</v>
      </c>
      <c r="L77" s="32"/>
      <c r="M77" s="32">
        <f t="shared" si="6"/>
        <v>244125</v>
      </c>
      <c r="N77" s="32">
        <v>305156.25</v>
      </c>
      <c r="O77" s="32"/>
      <c r="P77" s="32">
        <f t="shared" si="7"/>
        <v>305156.25</v>
      </c>
    </row>
    <row r="78" spans="1:16" ht="24" x14ac:dyDescent="0.3">
      <c r="A78" s="40" t="s">
        <v>79</v>
      </c>
      <c r="B78" s="40" t="s">
        <v>43</v>
      </c>
      <c r="C78" s="40" t="s">
        <v>100</v>
      </c>
      <c r="D78" s="29" t="s">
        <v>101</v>
      </c>
      <c r="E78" s="87">
        <v>244</v>
      </c>
      <c r="F78" s="42">
        <v>226800</v>
      </c>
      <c r="G78" s="29" t="s">
        <v>48</v>
      </c>
      <c r="H78" s="32">
        <v>335000</v>
      </c>
      <c r="I78" s="32"/>
      <c r="J78" s="32">
        <f t="shared" si="5"/>
        <v>335000</v>
      </c>
      <c r="K78" s="32">
        <v>337000</v>
      </c>
      <c r="L78" s="32"/>
      <c r="M78" s="32">
        <f t="shared" si="6"/>
        <v>337000</v>
      </c>
      <c r="N78" s="32">
        <v>337000</v>
      </c>
      <c r="O78" s="32"/>
      <c r="P78" s="32">
        <f t="shared" si="7"/>
        <v>337000</v>
      </c>
    </row>
    <row r="79" spans="1:16" x14ac:dyDescent="0.3">
      <c r="A79" s="40" t="s">
        <v>81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82</v>
      </c>
      <c r="G79" s="29" t="s">
        <v>48</v>
      </c>
      <c r="H79" s="32">
        <v>100000</v>
      </c>
      <c r="I79" s="32"/>
      <c r="J79" s="32">
        <f t="shared" si="5"/>
        <v>100000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104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105</v>
      </c>
      <c r="G80" s="29" t="s">
        <v>48</v>
      </c>
      <c r="H80" s="32">
        <v>14000</v>
      </c>
      <c r="I80" s="32"/>
      <c r="J80" s="32">
        <f t="shared" si="5"/>
        <v>14000</v>
      </c>
      <c r="K80" s="32">
        <v>14000</v>
      </c>
      <c r="L80" s="32"/>
      <c r="M80" s="32">
        <f t="shared" si="6"/>
        <v>14000</v>
      </c>
      <c r="N80" s="32">
        <v>16000</v>
      </c>
      <c r="O80" s="32"/>
      <c r="P80" s="32">
        <f t="shared" si="7"/>
        <v>16000</v>
      </c>
    </row>
    <row r="81" spans="1:16" ht="24" x14ac:dyDescent="0.3">
      <c r="A81" s="40" t="s">
        <v>83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84</v>
      </c>
      <c r="G81" s="29" t="s">
        <v>48</v>
      </c>
      <c r="H81" s="32">
        <v>40000</v>
      </c>
      <c r="I81" s="32"/>
      <c r="J81" s="32">
        <f t="shared" si="5"/>
        <v>40000</v>
      </c>
      <c r="K81" s="32">
        <v>40000</v>
      </c>
      <c r="L81" s="32"/>
      <c r="M81" s="32">
        <f t="shared" si="6"/>
        <v>40000</v>
      </c>
      <c r="N81" s="32">
        <v>40000</v>
      </c>
      <c r="O81" s="32"/>
      <c r="P81" s="32">
        <f t="shared" si="7"/>
        <v>40000</v>
      </c>
    </row>
    <row r="82" spans="1:16" x14ac:dyDescent="0.3">
      <c r="A82" s="82" t="s">
        <v>85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86</v>
      </c>
      <c r="G82" s="29" t="s">
        <v>48</v>
      </c>
      <c r="H82" s="32">
        <v>30000</v>
      </c>
      <c r="I82" s="32"/>
      <c r="J82" s="32">
        <f t="shared" si="5"/>
        <v>30000</v>
      </c>
      <c r="K82" s="32">
        <v>30000</v>
      </c>
      <c r="L82" s="32"/>
      <c r="M82" s="32">
        <f t="shared" si="6"/>
        <v>30000</v>
      </c>
      <c r="N82" s="32">
        <v>30000</v>
      </c>
      <c r="O82" s="32"/>
      <c r="P82" s="32">
        <f t="shared" si="7"/>
        <v>30000</v>
      </c>
    </row>
    <row r="83" spans="1:16" x14ac:dyDescent="0.3">
      <c r="A83" s="40" t="s">
        <v>89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90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40" t="s">
        <v>106</v>
      </c>
      <c r="B84" s="44" t="s">
        <v>43</v>
      </c>
      <c r="C84" s="44" t="s">
        <v>100</v>
      </c>
      <c r="D84" s="29" t="s">
        <v>101</v>
      </c>
      <c r="E84" s="43" t="s">
        <v>54</v>
      </c>
      <c r="F84" s="43" t="s">
        <v>107</v>
      </c>
      <c r="G84" s="29" t="s">
        <v>48</v>
      </c>
      <c r="H84" s="32">
        <v>22500</v>
      </c>
      <c r="I84" s="32"/>
      <c r="J84" s="32">
        <f t="shared" si="5"/>
        <v>22500</v>
      </c>
      <c r="K84" s="32">
        <v>22500</v>
      </c>
      <c r="L84" s="32"/>
      <c r="M84" s="32">
        <f t="shared" si="6"/>
        <v>22500</v>
      </c>
      <c r="N84" s="32">
        <v>22500</v>
      </c>
      <c r="O84" s="32"/>
      <c r="P84" s="32">
        <f t="shared" si="7"/>
        <v>22500</v>
      </c>
    </row>
    <row r="85" spans="1:16" x14ac:dyDescent="0.3">
      <c r="A85" s="40" t="s">
        <v>91</v>
      </c>
      <c r="B85" s="28" t="s">
        <v>43</v>
      </c>
      <c r="C85" s="28" t="s">
        <v>100</v>
      </c>
      <c r="D85" s="29" t="s">
        <v>101</v>
      </c>
      <c r="E85" s="45" t="s">
        <v>54</v>
      </c>
      <c r="F85" s="45" t="s">
        <v>92</v>
      </c>
      <c r="G85" s="45" t="s">
        <v>48</v>
      </c>
      <c r="H85" s="32">
        <v>80000</v>
      </c>
      <c r="I85" s="32"/>
      <c r="J85" s="32">
        <f t="shared" si="5"/>
        <v>80000</v>
      </c>
      <c r="K85" s="32">
        <v>80000</v>
      </c>
      <c r="L85" s="32"/>
      <c r="M85" s="32">
        <f t="shared" si="6"/>
        <v>80000</v>
      </c>
      <c r="N85" s="32">
        <v>80000</v>
      </c>
      <c r="O85" s="32"/>
      <c r="P85" s="32">
        <f t="shared" si="7"/>
        <v>80000</v>
      </c>
    </row>
    <row r="86" spans="1:16" x14ac:dyDescent="0.3">
      <c r="A86" s="40" t="s">
        <v>93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95</v>
      </c>
      <c r="G86" s="46" t="s">
        <v>48</v>
      </c>
      <c r="H86" s="32">
        <v>60238</v>
      </c>
      <c r="I86" s="32"/>
      <c r="J86" s="32">
        <f t="shared" si="5"/>
        <v>60238</v>
      </c>
      <c r="K86" s="32">
        <v>60238</v>
      </c>
      <c r="L86" s="32"/>
      <c r="M86" s="32">
        <f t="shared" si="6"/>
        <v>60238</v>
      </c>
      <c r="N86" s="32">
        <v>60238</v>
      </c>
      <c r="O86" s="32"/>
      <c r="P86" s="32">
        <f t="shared" si="7"/>
        <v>60238</v>
      </c>
    </row>
    <row r="87" spans="1:16" x14ac:dyDescent="0.3">
      <c r="A87" s="40" t="s">
        <v>108</v>
      </c>
      <c r="B87" s="28" t="s">
        <v>43</v>
      </c>
      <c r="C87" s="28" t="s">
        <v>100</v>
      </c>
      <c r="D87" s="29" t="s">
        <v>101</v>
      </c>
      <c r="E87" s="29" t="s">
        <v>94</v>
      </c>
      <c r="F87" s="46" t="s">
        <v>97</v>
      </c>
      <c r="G87" s="46" t="s">
        <v>48</v>
      </c>
      <c r="H87" s="32">
        <v>25281</v>
      </c>
      <c r="I87" s="32"/>
      <c r="J87" s="32">
        <f t="shared" si="5"/>
        <v>25281</v>
      </c>
      <c r="K87" s="32">
        <v>25281</v>
      </c>
      <c r="L87" s="32"/>
      <c r="M87" s="32">
        <f t="shared" si="6"/>
        <v>25281</v>
      </c>
      <c r="N87" s="32">
        <v>25281</v>
      </c>
      <c r="O87" s="32"/>
      <c r="P87" s="32">
        <f t="shared" si="7"/>
        <v>25281</v>
      </c>
    </row>
    <row r="88" spans="1:16" x14ac:dyDescent="0.3">
      <c r="A88" s="40" t="s">
        <v>109</v>
      </c>
      <c r="B88" s="28" t="s">
        <v>43</v>
      </c>
      <c r="C88" s="28" t="s">
        <v>100</v>
      </c>
      <c r="D88" s="29" t="s">
        <v>101</v>
      </c>
      <c r="E88" s="29" t="s">
        <v>110</v>
      </c>
      <c r="F88" s="46" t="s">
        <v>111</v>
      </c>
      <c r="G88" s="46" t="s">
        <v>48</v>
      </c>
      <c r="H88" s="32">
        <v>37790</v>
      </c>
      <c r="I88" s="32"/>
      <c r="J88" s="32">
        <f t="shared" si="5"/>
        <v>37790</v>
      </c>
      <c r="K88" s="32">
        <v>37790</v>
      </c>
      <c r="L88" s="32"/>
      <c r="M88" s="32">
        <f t="shared" si="6"/>
        <v>37790</v>
      </c>
      <c r="N88" s="32">
        <v>37790</v>
      </c>
      <c r="O88" s="32"/>
      <c r="P88" s="32">
        <f t="shared" si="7"/>
        <v>37790</v>
      </c>
    </row>
    <row r="89" spans="1:16" x14ac:dyDescent="0.3">
      <c r="A89" s="672" t="s">
        <v>98</v>
      </c>
      <c r="B89" s="672"/>
      <c r="C89" s="672"/>
      <c r="D89" s="672"/>
      <c r="E89" s="672"/>
      <c r="F89" s="672"/>
      <c r="G89" s="672"/>
      <c r="H89" s="98">
        <f>SUM(H62:H88)</f>
        <v>12398678.779999997</v>
      </c>
      <c r="I89" s="98">
        <f t="shared" ref="I89:P89" si="8">SUM(I62:I88)</f>
        <v>25800</v>
      </c>
      <c r="J89" s="98">
        <f t="shared" si="8"/>
        <v>12424478.779999997</v>
      </c>
      <c r="K89" s="98">
        <f t="shared" si="8"/>
        <v>13879548.150000002</v>
      </c>
      <c r="L89" s="98">
        <f t="shared" si="8"/>
        <v>0</v>
      </c>
      <c r="M89" s="98">
        <f t="shared" si="8"/>
        <v>13879548.150000002</v>
      </c>
      <c r="N89" s="98">
        <f t="shared" si="8"/>
        <v>14290031.449999997</v>
      </c>
      <c r="O89" s="98">
        <f t="shared" si="8"/>
        <v>0</v>
      </c>
      <c r="P89" s="98">
        <f t="shared" si="8"/>
        <v>14290031.449999997</v>
      </c>
    </row>
    <row r="90" spans="1:16" ht="15" customHeight="1" x14ac:dyDescent="0.3">
      <c r="A90" s="704" t="s">
        <v>112</v>
      </c>
      <c r="B90" s="704"/>
      <c r="C90" s="704"/>
      <c r="D90" s="704"/>
      <c r="E90" s="704"/>
      <c r="F90" s="704"/>
      <c r="G90" s="704"/>
      <c r="H90" s="704"/>
      <c r="I90" s="704"/>
      <c r="J90" s="704"/>
      <c r="K90" s="704"/>
      <c r="L90" s="704"/>
      <c r="M90" s="704"/>
      <c r="N90" s="704"/>
      <c r="O90" s="704"/>
      <c r="P90" s="704"/>
    </row>
    <row r="91" spans="1:16" x14ac:dyDescent="0.3">
      <c r="A91" s="40" t="s">
        <v>87</v>
      </c>
      <c r="B91" s="40" t="s">
        <v>43</v>
      </c>
      <c r="C91" s="40" t="s">
        <v>44</v>
      </c>
      <c r="D91" s="45" t="s">
        <v>45</v>
      </c>
      <c r="E91" s="45" t="s">
        <v>54</v>
      </c>
      <c r="F91" s="45" t="s">
        <v>88</v>
      </c>
      <c r="G91" s="99" t="s">
        <v>113</v>
      </c>
      <c r="H91" s="32">
        <v>5000000</v>
      </c>
      <c r="I91" s="32"/>
      <c r="J91" s="32">
        <f>H91+I91</f>
        <v>5000000</v>
      </c>
      <c r="K91" s="32">
        <v>5800000</v>
      </c>
      <c r="L91" s="32"/>
      <c r="M91" s="32">
        <f>K91+L91</f>
        <v>5800000</v>
      </c>
      <c r="N91" s="32">
        <v>5800000</v>
      </c>
      <c r="O91" s="97"/>
      <c r="P91" s="32">
        <f>N91+O91</f>
        <v>5800000</v>
      </c>
    </row>
    <row r="92" spans="1:16" x14ac:dyDescent="0.3">
      <c r="A92" s="672" t="s">
        <v>114</v>
      </c>
      <c r="B92" s="672"/>
      <c r="C92" s="672"/>
      <c r="D92" s="672"/>
      <c r="E92" s="672"/>
      <c r="F92" s="672"/>
      <c r="G92" s="672"/>
      <c r="H92" s="100">
        <f>SUM(H91)</f>
        <v>5000000</v>
      </c>
      <c r="I92" s="100">
        <f t="shared" ref="I92:P92" si="9">SUM(I91)</f>
        <v>0</v>
      </c>
      <c r="J92" s="100">
        <f t="shared" si="9"/>
        <v>5000000</v>
      </c>
      <c r="K92" s="100">
        <f t="shared" si="9"/>
        <v>5800000</v>
      </c>
      <c r="L92" s="100">
        <f t="shared" si="9"/>
        <v>0</v>
      </c>
      <c r="M92" s="100">
        <f t="shared" si="9"/>
        <v>5800000</v>
      </c>
      <c r="N92" s="100">
        <f t="shared" si="9"/>
        <v>5800000</v>
      </c>
      <c r="O92" s="100">
        <f t="shared" si="9"/>
        <v>0</v>
      </c>
      <c r="P92" s="100">
        <f t="shared" si="9"/>
        <v>5800000</v>
      </c>
    </row>
    <row r="93" spans="1:16" hidden="1" x14ac:dyDescent="0.3">
      <c r="A93" s="702" t="s">
        <v>115</v>
      </c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t="25.2" hidden="1" customHeight="1" thickBot="1" x14ac:dyDescent="0.35">
      <c r="A94" s="702"/>
      <c r="B94" s="702"/>
      <c r="C94" s="702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97"/>
      <c r="P94" s="97"/>
    </row>
    <row r="95" spans="1:16" hidden="1" x14ac:dyDescent="0.3">
      <c r="A95" s="82" t="s">
        <v>42</v>
      </c>
      <c r="B95" s="58" t="s">
        <v>43</v>
      </c>
      <c r="C95" s="58" t="s">
        <v>44</v>
      </c>
      <c r="D95" s="58" t="s">
        <v>116</v>
      </c>
      <c r="E95" s="58" t="s">
        <v>46</v>
      </c>
      <c r="F95" s="58" t="s">
        <v>47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50</v>
      </c>
      <c r="B96" s="58" t="s">
        <v>43</v>
      </c>
      <c r="C96" s="58" t="s">
        <v>44</v>
      </c>
      <c r="D96" s="58" t="s">
        <v>116</v>
      </c>
      <c r="E96" s="58" t="s">
        <v>51</v>
      </c>
      <c r="F96" s="58" t="s">
        <v>52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82" t="s">
        <v>118</v>
      </c>
      <c r="B97" s="58" t="s">
        <v>43</v>
      </c>
      <c r="C97" s="58" t="s">
        <v>44</v>
      </c>
      <c r="D97" s="58" t="s">
        <v>116</v>
      </c>
      <c r="E97" s="58" t="s">
        <v>54</v>
      </c>
      <c r="F97" s="58" t="s">
        <v>119</v>
      </c>
      <c r="G97" s="57" t="s">
        <v>117</v>
      </c>
      <c r="H97" s="32"/>
      <c r="I97" s="32"/>
      <c r="J97" s="32"/>
      <c r="K97" s="32"/>
      <c r="L97" s="32"/>
      <c r="M97" s="32"/>
      <c r="N97" s="32"/>
      <c r="O97" s="97"/>
      <c r="P97" s="97"/>
    </row>
    <row r="98" spans="1:16" hidden="1" x14ac:dyDescent="0.3">
      <c r="A98" s="702" t="s">
        <v>120</v>
      </c>
      <c r="B98" s="702"/>
      <c r="C98" s="702"/>
      <c r="D98" s="702"/>
      <c r="E98" s="702"/>
      <c r="F98" s="702"/>
      <c r="G98" s="702"/>
      <c r="H98" s="59">
        <f>SUM(H95:H97)</f>
        <v>0</v>
      </c>
      <c r="I98" s="59"/>
      <c r="J98" s="59"/>
      <c r="K98" s="59">
        <f t="shared" ref="K98:N98" si="10">SUM(K95:K97)</f>
        <v>0</v>
      </c>
      <c r="L98" s="59"/>
      <c r="M98" s="59"/>
      <c r="N98" s="59">
        <f t="shared" si="10"/>
        <v>0</v>
      </c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100</v>
      </c>
      <c r="D99" s="58" t="s">
        <v>121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100</v>
      </c>
      <c r="D100" s="58" t="s">
        <v>121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100</v>
      </c>
      <c r="D101" s="58" t="s">
        <v>121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40" t="s">
        <v>122</v>
      </c>
      <c r="B102" s="58" t="s">
        <v>43</v>
      </c>
      <c r="C102" s="58" t="s">
        <v>123</v>
      </c>
      <c r="D102" s="58" t="s">
        <v>121</v>
      </c>
      <c r="E102" s="58" t="s">
        <v>54</v>
      </c>
      <c r="F102" s="58" t="s">
        <v>124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705" t="s">
        <v>125</v>
      </c>
      <c r="B103" s="705"/>
      <c r="C103" s="705"/>
      <c r="D103" s="705"/>
      <c r="E103" s="705"/>
      <c r="F103" s="705"/>
      <c r="G103" s="705"/>
      <c r="H103" s="83">
        <f>SUM(H99:H102)</f>
        <v>0</v>
      </c>
      <c r="I103" s="83"/>
      <c r="J103" s="83"/>
      <c r="K103" s="83">
        <f t="shared" ref="K103:N103" si="11">SUM(K99:K102)</f>
        <v>0</v>
      </c>
      <c r="L103" s="83"/>
      <c r="M103" s="83"/>
      <c r="N103" s="83">
        <f t="shared" si="11"/>
        <v>0</v>
      </c>
      <c r="O103" s="97"/>
      <c r="P103" s="97"/>
    </row>
    <row r="104" spans="1:16" hidden="1" x14ac:dyDescent="0.3">
      <c r="A104" s="706" t="s">
        <v>126</v>
      </c>
      <c r="B104" s="706"/>
      <c r="C104" s="706"/>
      <c r="D104" s="706"/>
      <c r="E104" s="706"/>
      <c r="F104" s="706"/>
      <c r="G104" s="706"/>
      <c r="H104" s="101">
        <f>H98+H103</f>
        <v>0</v>
      </c>
      <c r="I104" s="101"/>
      <c r="J104" s="101"/>
      <c r="K104" s="101">
        <f t="shared" ref="K104:N104" si="12">K98+K103</f>
        <v>0</v>
      </c>
      <c r="L104" s="101"/>
      <c r="M104" s="101"/>
      <c r="N104" s="101">
        <f t="shared" si="12"/>
        <v>0</v>
      </c>
      <c r="O104" s="97"/>
      <c r="P104" s="97"/>
    </row>
    <row r="105" spans="1:16" hidden="1" x14ac:dyDescent="0.3">
      <c r="A105" s="700" t="s">
        <v>127</v>
      </c>
      <c r="B105" s="700"/>
      <c r="C105" s="700"/>
      <c r="D105" s="700"/>
      <c r="E105" s="700"/>
      <c r="F105" s="700"/>
      <c r="G105" s="700"/>
      <c r="H105" s="700"/>
      <c r="I105" s="700"/>
      <c r="J105" s="700"/>
      <c r="K105" s="700"/>
      <c r="L105" s="700"/>
      <c r="M105" s="700"/>
      <c r="N105" s="700"/>
      <c r="O105" s="97"/>
      <c r="P105" s="97"/>
    </row>
    <row r="106" spans="1:16" hidden="1" x14ac:dyDescent="0.3">
      <c r="A106" s="82" t="s">
        <v>42</v>
      </c>
      <c r="B106" s="58" t="s">
        <v>43</v>
      </c>
      <c r="C106" s="58" t="s">
        <v>100</v>
      </c>
      <c r="D106" s="58" t="s">
        <v>128</v>
      </c>
      <c r="E106" s="58" t="s">
        <v>46</v>
      </c>
      <c r="F106" s="58" t="s">
        <v>47</v>
      </c>
      <c r="G106" s="102" t="s">
        <v>129</v>
      </c>
      <c r="H106" s="32"/>
      <c r="I106" s="32"/>
      <c r="J106" s="32"/>
      <c r="K106" s="34"/>
      <c r="L106" s="34"/>
      <c r="M106" s="34"/>
      <c r="N106" s="34"/>
      <c r="O106" s="97"/>
      <c r="P106" s="97"/>
    </row>
    <row r="107" spans="1:16" hidden="1" x14ac:dyDescent="0.3">
      <c r="A107" s="82" t="s">
        <v>50</v>
      </c>
      <c r="B107" s="58" t="s">
        <v>43</v>
      </c>
      <c r="C107" s="58" t="s">
        <v>100</v>
      </c>
      <c r="D107" s="58" t="s">
        <v>128</v>
      </c>
      <c r="E107" s="58" t="s">
        <v>51</v>
      </c>
      <c r="F107" s="58">
        <v>213000</v>
      </c>
      <c r="G107" s="102" t="s">
        <v>129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672" t="s">
        <v>130</v>
      </c>
      <c r="B108" s="672"/>
      <c r="C108" s="672"/>
      <c r="D108" s="672"/>
      <c r="E108" s="672"/>
      <c r="F108" s="672"/>
      <c r="G108" s="672"/>
      <c r="H108" s="101">
        <f>SUM(H106:H107)</f>
        <v>0</v>
      </c>
      <c r="I108" s="101"/>
      <c r="J108" s="101"/>
      <c r="K108" s="101">
        <f t="shared" ref="K108:N108" si="13">SUM(K106:K107)</f>
        <v>0</v>
      </c>
      <c r="L108" s="101"/>
      <c r="M108" s="101"/>
      <c r="N108" s="101">
        <f t="shared" si="13"/>
        <v>0</v>
      </c>
      <c r="O108" s="97"/>
      <c r="P108" s="97"/>
    </row>
    <row r="109" spans="1:16" x14ac:dyDescent="0.3">
      <c r="A109" s="701" t="s">
        <v>131</v>
      </c>
      <c r="B109" s="701"/>
      <c r="C109" s="701"/>
      <c r="D109" s="701"/>
      <c r="E109" s="701"/>
      <c r="F109" s="701"/>
      <c r="G109" s="701"/>
      <c r="H109" s="103">
        <f>H60+H89+H92+H104+H108</f>
        <v>29362514.639999997</v>
      </c>
      <c r="I109" s="103">
        <f t="shared" ref="I109:P109" si="14">I60+I89+I92+I104+I108</f>
        <v>0</v>
      </c>
      <c r="J109" s="103">
        <f t="shared" si="14"/>
        <v>29362514.639999997</v>
      </c>
      <c r="K109" s="103">
        <f t="shared" si="14"/>
        <v>33521479.18</v>
      </c>
      <c r="L109" s="103">
        <f t="shared" si="14"/>
        <v>0</v>
      </c>
      <c r="M109" s="103">
        <f t="shared" si="14"/>
        <v>33521479.18</v>
      </c>
      <c r="N109" s="103">
        <f t="shared" si="14"/>
        <v>34259965.640000001</v>
      </c>
      <c r="O109" s="103">
        <f t="shared" si="14"/>
        <v>0</v>
      </c>
      <c r="P109" s="103">
        <f t="shared" si="14"/>
        <v>34259965.640000001</v>
      </c>
    </row>
    <row r="110" spans="1:1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6" x14ac:dyDescent="0.3">
      <c r="A111" s="72" t="s">
        <v>132</v>
      </c>
      <c r="B111" s="73"/>
      <c r="C111" s="72"/>
      <c r="D111" s="72"/>
      <c r="E111" s="698" t="s">
        <v>133</v>
      </c>
      <c r="F111" s="698"/>
      <c r="G111" s="698"/>
      <c r="H111" s="1"/>
      <c r="I111" s="1"/>
      <c r="J111" s="1"/>
      <c r="K111" s="1"/>
      <c r="L111" s="1"/>
      <c r="M111" s="1"/>
      <c r="N111" s="1"/>
    </row>
    <row r="112" spans="1:16" x14ac:dyDescent="0.3">
      <c r="A112" s="2" t="s">
        <v>134</v>
      </c>
      <c r="B112" s="696" t="s">
        <v>135</v>
      </c>
      <c r="C112" s="699"/>
      <c r="D112" s="699"/>
      <c r="E112" s="699" t="s">
        <v>136</v>
      </c>
      <c r="F112" s="699"/>
      <c r="G112" s="699"/>
      <c r="H112" s="1"/>
      <c r="I112" s="1"/>
      <c r="J112" s="1"/>
      <c r="K112" s="1"/>
      <c r="L112" s="1"/>
      <c r="M112" s="1"/>
      <c r="N112" s="1"/>
    </row>
    <row r="113" spans="1:14" x14ac:dyDescent="0.3">
      <c r="A113" s="2"/>
      <c r="B113" s="84"/>
      <c r="C113" s="84"/>
      <c r="D113" s="84"/>
      <c r="E113" s="84"/>
      <c r="F113" s="84"/>
      <c r="G113" s="84"/>
      <c r="H113" s="1"/>
      <c r="I113" s="1"/>
      <c r="J113" s="1"/>
      <c r="K113" s="1"/>
      <c r="L113" s="1"/>
      <c r="M113" s="1"/>
      <c r="N113" s="1"/>
    </row>
    <row r="114" spans="1:14" x14ac:dyDescent="0.3">
      <c r="A114" s="72" t="s">
        <v>152</v>
      </c>
      <c r="B114" s="73"/>
      <c r="C114" s="75"/>
      <c r="D114" s="75"/>
      <c r="E114" s="5"/>
      <c r="F114" s="695" t="s">
        <v>138</v>
      </c>
      <c r="G114" s="695"/>
      <c r="H114" s="1"/>
      <c r="I114" s="1"/>
      <c r="J114" s="1"/>
      <c r="K114" s="1"/>
      <c r="L114" s="1"/>
      <c r="M114" s="1"/>
      <c r="N114" s="1"/>
    </row>
    <row r="115" spans="1:14" x14ac:dyDescent="0.3">
      <c r="A115" s="2" t="s">
        <v>134</v>
      </c>
      <c r="B115" s="696" t="s">
        <v>135</v>
      </c>
      <c r="C115" s="697"/>
      <c r="D115" s="697"/>
      <c r="E115" s="76"/>
      <c r="F115" s="697" t="s">
        <v>136</v>
      </c>
      <c r="G115" s="697"/>
      <c r="H115" s="1"/>
      <c r="I115" s="1"/>
      <c r="J115" s="1"/>
      <c r="K115" s="1"/>
      <c r="L115" s="1"/>
      <c r="M115" s="1"/>
      <c r="N115" s="1"/>
    </row>
    <row r="116" spans="1:14" x14ac:dyDescent="0.3">
      <c r="A116" s="2"/>
      <c r="B116" s="2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</row>
    <row r="117" spans="1:14" x14ac:dyDescent="0.3">
      <c r="A117" s="72" t="s">
        <v>153</v>
      </c>
      <c r="B117" s="73"/>
      <c r="C117" s="75"/>
      <c r="D117" s="75"/>
      <c r="E117" s="5"/>
      <c r="F117" s="695" t="s">
        <v>140</v>
      </c>
      <c r="G117" s="695"/>
      <c r="H117" s="1"/>
      <c r="I117" s="1"/>
      <c r="J117" s="1"/>
      <c r="K117" s="1"/>
      <c r="L117" s="1"/>
      <c r="M117" s="1"/>
      <c r="N117" s="1"/>
    </row>
    <row r="118" spans="1:14" x14ac:dyDescent="0.3">
      <c r="A118" s="2" t="s">
        <v>141</v>
      </c>
      <c r="B118" s="696" t="s">
        <v>135</v>
      </c>
      <c r="C118" s="697"/>
      <c r="D118" s="697"/>
      <c r="E118" s="76"/>
      <c r="F118" s="697" t="s">
        <v>136</v>
      </c>
      <c r="G118" s="697"/>
      <c r="H118" s="1"/>
      <c r="I118" s="1"/>
      <c r="J118" s="1"/>
      <c r="K118" s="1"/>
      <c r="L118" s="1"/>
      <c r="M118" s="1"/>
      <c r="N118" s="1"/>
    </row>
  </sheetData>
  <mergeCells count="37">
    <mergeCell ref="F117:G117"/>
    <mergeCell ref="B118:D118"/>
    <mergeCell ref="F118:G118"/>
    <mergeCell ref="B24:F24"/>
    <mergeCell ref="A36:P36"/>
    <mergeCell ref="A61:P61"/>
    <mergeCell ref="A90:P90"/>
    <mergeCell ref="E111:G111"/>
    <mergeCell ref="B112:D112"/>
    <mergeCell ref="E112:G112"/>
    <mergeCell ref="F114:G114"/>
    <mergeCell ref="B115:D115"/>
    <mergeCell ref="F115:G115"/>
    <mergeCell ref="A98:G98"/>
    <mergeCell ref="A103:G103"/>
    <mergeCell ref="A104:G104"/>
    <mergeCell ref="A105:N105"/>
    <mergeCell ref="A108:G108"/>
    <mergeCell ref="A109:G109"/>
    <mergeCell ref="A60:G60"/>
    <mergeCell ref="A89:G89"/>
    <mergeCell ref="A92:G92"/>
    <mergeCell ref="A93:N94"/>
    <mergeCell ref="F14:N1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zoomScale="70" zoomScaleNormal="70" workbookViewId="0">
      <selection activeCell="I116" sqref="I11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255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256</v>
      </c>
      <c r="C24" s="703"/>
      <c r="D24" s="703"/>
      <c r="E24" s="703"/>
      <c r="F24" s="703"/>
      <c r="G24" s="703"/>
      <c r="H24" s="703"/>
      <c r="I24" s="703"/>
      <c r="J24" s="95" t="str">
        <f>H19</f>
        <v>19 марта 2025 года</v>
      </c>
      <c r="K24" s="1"/>
      <c r="L24" s="1"/>
      <c r="M24" s="1"/>
      <c r="P24" s="20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12"/>
      <c r="M25" s="212"/>
      <c r="O25" s="21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12"/>
      <c r="M26" s="212"/>
      <c r="O26" s="212" t="s">
        <v>16</v>
      </c>
      <c r="P26" s="17" t="str">
        <f>H19</f>
        <v>19 марта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09"/>
      <c r="I27" s="209"/>
      <c r="J27" s="209"/>
      <c r="L27" s="212"/>
      <c r="M27" s="212"/>
      <c r="O27" s="21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09"/>
      <c r="I28" s="209"/>
      <c r="J28" s="209"/>
      <c r="L28" s="212"/>
      <c r="M28" s="212"/>
      <c r="O28" s="21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12"/>
      <c r="M29" s="212"/>
      <c r="O29" s="21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12"/>
      <c r="M30" s="212"/>
      <c r="O30" s="21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12"/>
      <c r="M31" s="212"/>
      <c r="O31" s="21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12"/>
      <c r="M32" s="212"/>
      <c r="O32" s="21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45730</v>
      </c>
      <c r="I34" s="211" t="s">
        <v>150</v>
      </c>
      <c r="J34" s="211" t="s">
        <v>151</v>
      </c>
      <c r="K34" s="96">
        <f>H34</f>
        <v>45730</v>
      </c>
      <c r="L34" s="211" t="s">
        <v>150</v>
      </c>
      <c r="M34" s="211" t="s">
        <v>151</v>
      </c>
      <c r="N34" s="96">
        <f>H34</f>
        <v>45730</v>
      </c>
      <c r="O34" s="211" t="s">
        <v>150</v>
      </c>
      <c r="P34" s="211" t="s">
        <v>151</v>
      </c>
    </row>
    <row r="35" spans="1:16" x14ac:dyDescent="0.3">
      <c r="A35" s="210">
        <v>1</v>
      </c>
      <c r="B35" s="210">
        <f t="shared" ref="B35:G35" si="0">SUM(A35+1)</f>
        <v>2</v>
      </c>
      <c r="C35" s="210">
        <f t="shared" si="0"/>
        <v>3</v>
      </c>
      <c r="D35" s="210">
        <f t="shared" si="0"/>
        <v>4</v>
      </c>
      <c r="E35" s="210">
        <f t="shared" si="0"/>
        <v>5</v>
      </c>
      <c r="F35" s="210">
        <f t="shared" si="0"/>
        <v>6</v>
      </c>
      <c r="G35" s="210">
        <f t="shared" si="0"/>
        <v>7</v>
      </c>
      <c r="H35" s="210">
        <v>8</v>
      </c>
      <c r="I35" s="210">
        <v>9</v>
      </c>
      <c r="J35" s="210">
        <v>10</v>
      </c>
      <c r="K35" s="210">
        <v>11</v>
      </c>
      <c r="L35" s="210">
        <v>12</v>
      </c>
      <c r="M35" s="210">
        <v>13</v>
      </c>
      <c r="N35" s="210">
        <v>14</v>
      </c>
      <c r="O35" s="210">
        <v>15</v>
      </c>
      <c r="P35" s="210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1" si="1">H38+I38</f>
        <v>30000</v>
      </c>
      <c r="K38" s="32">
        <v>20000</v>
      </c>
      <c r="L38" s="32"/>
      <c r="M38" s="32">
        <f t="shared" ref="M38:M61" si="2">K38+L38</f>
        <v>20000</v>
      </c>
      <c r="N38" s="32">
        <v>20000</v>
      </c>
      <c r="O38" s="32"/>
      <c r="P38" s="32">
        <f t="shared" ref="P38:P61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48694</v>
      </c>
      <c r="I49" s="32"/>
      <c r="J49" s="32">
        <f t="shared" si="1"/>
        <v>48694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/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90</v>
      </c>
      <c r="G57" s="29" t="s">
        <v>48</v>
      </c>
      <c r="H57" s="32">
        <v>41306</v>
      </c>
      <c r="I57" s="32"/>
      <c r="J57" s="32">
        <f t="shared" si="1"/>
        <v>41306</v>
      </c>
      <c r="K57" s="32"/>
      <c r="L57" s="32"/>
      <c r="M57" s="32"/>
      <c r="N57" s="32"/>
      <c r="O57" s="32"/>
      <c r="P57" s="32"/>
    </row>
    <row r="58" spans="1:16" x14ac:dyDescent="0.3">
      <c r="A58" s="40" t="s">
        <v>91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92</v>
      </c>
      <c r="G58" s="29" t="s">
        <v>48</v>
      </c>
      <c r="H58" s="32">
        <v>80000</v>
      </c>
      <c r="I58" s="32"/>
      <c r="J58" s="32">
        <f t="shared" si="1"/>
        <v>80000</v>
      </c>
      <c r="K58" s="32">
        <v>80000</v>
      </c>
      <c r="L58" s="32"/>
      <c r="M58" s="32">
        <f t="shared" si="2"/>
        <v>80000</v>
      </c>
      <c r="N58" s="32">
        <v>80000</v>
      </c>
      <c r="O58" s="32"/>
      <c r="P58" s="32">
        <f t="shared" si="3"/>
        <v>80000</v>
      </c>
    </row>
    <row r="59" spans="1:16" x14ac:dyDescent="0.3">
      <c r="A59" s="40" t="s">
        <v>93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95</v>
      </c>
      <c r="G59" s="29" t="s">
        <v>48</v>
      </c>
      <c r="H59" s="32">
        <v>1256402</v>
      </c>
      <c r="I59" s="32"/>
      <c r="J59" s="32">
        <f t="shared" si="1"/>
        <v>1256402</v>
      </c>
      <c r="K59" s="32">
        <v>1256402</v>
      </c>
      <c r="L59" s="32"/>
      <c r="M59" s="32">
        <f t="shared" si="2"/>
        <v>1256402</v>
      </c>
      <c r="N59" s="32">
        <v>1256402</v>
      </c>
      <c r="O59" s="32"/>
      <c r="P59" s="32">
        <f t="shared" si="3"/>
        <v>1256402</v>
      </c>
    </row>
    <row r="60" spans="1:16" x14ac:dyDescent="0.3">
      <c r="A60" s="40" t="s">
        <v>96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97</v>
      </c>
      <c r="G60" s="29" t="s">
        <v>48</v>
      </c>
      <c r="H60" s="32">
        <v>16817</v>
      </c>
      <c r="I60" s="32"/>
      <c r="J60" s="32">
        <f t="shared" si="1"/>
        <v>16817</v>
      </c>
      <c r="K60" s="32">
        <v>16817</v>
      </c>
      <c r="L60" s="32"/>
      <c r="M60" s="32">
        <f t="shared" si="2"/>
        <v>16817</v>
      </c>
      <c r="N60" s="32">
        <v>16817</v>
      </c>
      <c r="O60" s="32"/>
      <c r="P60" s="32">
        <f t="shared" si="3"/>
        <v>16817</v>
      </c>
    </row>
    <row r="61" spans="1:16" ht="24" x14ac:dyDescent="0.3">
      <c r="A61" s="40" t="s">
        <v>229</v>
      </c>
      <c r="B61" s="28" t="s">
        <v>43</v>
      </c>
      <c r="C61" s="28" t="s">
        <v>44</v>
      </c>
      <c r="D61" s="29" t="s">
        <v>45</v>
      </c>
      <c r="E61" s="29" t="s">
        <v>227</v>
      </c>
      <c r="F61" s="29" t="s">
        <v>228</v>
      </c>
      <c r="G61" s="29" t="s">
        <v>48</v>
      </c>
      <c r="H61" s="32">
        <v>95.75</v>
      </c>
      <c r="I61" s="32"/>
      <c r="J61" s="32">
        <f t="shared" si="1"/>
        <v>95.75</v>
      </c>
      <c r="K61" s="32">
        <v>0</v>
      </c>
      <c r="L61" s="32"/>
      <c r="M61" s="32">
        <f t="shared" si="2"/>
        <v>0</v>
      </c>
      <c r="N61" s="32">
        <v>0</v>
      </c>
      <c r="O61" s="32"/>
      <c r="P61" s="32">
        <f t="shared" si="3"/>
        <v>0</v>
      </c>
    </row>
    <row r="62" spans="1:16" x14ac:dyDescent="0.3">
      <c r="A62" s="672" t="s">
        <v>98</v>
      </c>
      <c r="B62" s="672"/>
      <c r="C62" s="672"/>
      <c r="D62" s="672"/>
      <c r="E62" s="672"/>
      <c r="F62" s="672"/>
      <c r="G62" s="672"/>
      <c r="H62" s="83">
        <f>SUM(H37:H61)</f>
        <v>12073290.520000001</v>
      </c>
      <c r="I62" s="83">
        <f t="shared" ref="I62:P62" si="4">SUM(I37:I61)</f>
        <v>0</v>
      </c>
      <c r="J62" s="83">
        <f t="shared" si="4"/>
        <v>12073290.520000001</v>
      </c>
      <c r="K62" s="83">
        <f t="shared" si="4"/>
        <v>13841931.029999999</v>
      </c>
      <c r="L62" s="83">
        <f t="shared" si="4"/>
        <v>0</v>
      </c>
      <c r="M62" s="83">
        <f t="shared" si="4"/>
        <v>13841931.029999999</v>
      </c>
      <c r="N62" s="83">
        <f t="shared" si="4"/>
        <v>14169934.189999999</v>
      </c>
      <c r="O62" s="83">
        <f t="shared" si="4"/>
        <v>0</v>
      </c>
      <c r="P62" s="83">
        <f t="shared" si="4"/>
        <v>14169934.189999999</v>
      </c>
    </row>
    <row r="63" spans="1:16" x14ac:dyDescent="0.3">
      <c r="A63" s="661" t="s">
        <v>41</v>
      </c>
      <c r="B63" s="661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</row>
    <row r="64" spans="1:16" x14ac:dyDescent="0.3">
      <c r="A64" s="210" t="s">
        <v>99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211000</v>
      </c>
      <c r="G64" s="30">
        <v>1000</v>
      </c>
      <c r="H64" s="32">
        <v>4486117.59</v>
      </c>
      <c r="I64" s="32"/>
      <c r="J64" s="32">
        <f>H64+I64</f>
        <v>4486117.59</v>
      </c>
      <c r="K64" s="32">
        <v>4488786.72</v>
      </c>
      <c r="L64" s="32"/>
      <c r="M64" s="32">
        <f>K64+L64</f>
        <v>4488786.72</v>
      </c>
      <c r="N64" s="32">
        <v>4488786.72</v>
      </c>
      <c r="O64" s="32"/>
      <c r="P64" s="32">
        <f>N64+O64</f>
        <v>4488786.72</v>
      </c>
    </row>
    <row r="65" spans="1:16" ht="36" x14ac:dyDescent="0.3">
      <c r="A65" s="36" t="s">
        <v>210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266100</v>
      </c>
      <c r="G65" s="30">
        <v>1000</v>
      </c>
      <c r="H65" s="32">
        <v>2669.13</v>
      </c>
      <c r="I65" s="32"/>
      <c r="J65" s="32">
        <f>H65+I65</f>
        <v>2669.13</v>
      </c>
      <c r="K65" s="32"/>
      <c r="L65" s="32"/>
      <c r="M65" s="32"/>
      <c r="N65" s="32"/>
      <c r="O65" s="32"/>
      <c r="P65" s="32"/>
    </row>
    <row r="66" spans="1:16" ht="36" x14ac:dyDescent="0.3">
      <c r="A66" s="40" t="s">
        <v>49</v>
      </c>
      <c r="B66" s="28" t="s">
        <v>43</v>
      </c>
      <c r="C66" s="28" t="s">
        <v>100</v>
      </c>
      <c r="D66" s="29" t="s">
        <v>101</v>
      </c>
      <c r="E66" s="30">
        <v>112</v>
      </c>
      <c r="F66" s="31">
        <v>214000</v>
      </c>
      <c r="G66" s="30">
        <v>1000</v>
      </c>
      <c r="H66" s="32">
        <v>91882.989999999991</v>
      </c>
      <c r="I66" s="32"/>
      <c r="J66" s="32">
        <f t="shared" ref="J66:J92" si="5">H66+I66</f>
        <v>91882.989999999991</v>
      </c>
      <c r="K66" s="32">
        <v>20000</v>
      </c>
      <c r="L66" s="32"/>
      <c r="M66" s="32">
        <f t="shared" ref="M66:M92" si="6">K66+L66</f>
        <v>20000</v>
      </c>
      <c r="N66" s="32">
        <v>20000</v>
      </c>
      <c r="O66" s="32"/>
      <c r="P66" s="32">
        <f t="shared" ref="P66:P92" si="7">N66+O66</f>
        <v>20000</v>
      </c>
    </row>
    <row r="67" spans="1:16" x14ac:dyDescent="0.3">
      <c r="A67" s="210" t="s">
        <v>50</v>
      </c>
      <c r="B67" s="28" t="s">
        <v>43</v>
      </c>
      <c r="C67" s="28" t="s">
        <v>100</v>
      </c>
      <c r="D67" s="29" t="s">
        <v>101</v>
      </c>
      <c r="E67" s="30">
        <v>119</v>
      </c>
      <c r="F67" s="30">
        <v>213000</v>
      </c>
      <c r="G67" s="30">
        <v>1000</v>
      </c>
      <c r="H67" s="32">
        <v>1355613.59</v>
      </c>
      <c r="I67" s="32"/>
      <c r="J67" s="32">
        <f t="shared" si="5"/>
        <v>1355613.59</v>
      </c>
      <c r="K67" s="32">
        <v>1355613.59</v>
      </c>
      <c r="L67" s="32"/>
      <c r="M67" s="32">
        <f t="shared" si="6"/>
        <v>1355613.59</v>
      </c>
      <c r="N67" s="32">
        <v>1355613.59</v>
      </c>
      <c r="O67" s="32"/>
      <c r="P67" s="32">
        <f t="shared" si="7"/>
        <v>1355613.59</v>
      </c>
    </row>
    <row r="68" spans="1:16" x14ac:dyDescent="0.3">
      <c r="A68" s="210" t="s">
        <v>53</v>
      </c>
      <c r="B68" s="28" t="s">
        <v>43</v>
      </c>
      <c r="C68" s="28" t="s">
        <v>100</v>
      </c>
      <c r="D68" s="29" t="s">
        <v>101</v>
      </c>
      <c r="E68" s="30">
        <v>244</v>
      </c>
      <c r="F68" s="30">
        <v>221100</v>
      </c>
      <c r="G68" s="30">
        <v>1000</v>
      </c>
      <c r="H68" s="32">
        <v>300</v>
      </c>
      <c r="I68" s="32"/>
      <c r="J68" s="32">
        <f t="shared" si="5"/>
        <v>300</v>
      </c>
      <c r="K68" s="32">
        <v>0</v>
      </c>
      <c r="L68" s="32"/>
      <c r="M68" s="32">
        <f t="shared" si="6"/>
        <v>0</v>
      </c>
      <c r="N68" s="32">
        <v>0</v>
      </c>
      <c r="O68" s="32"/>
      <c r="P68" s="32">
        <f t="shared" si="7"/>
        <v>0</v>
      </c>
    </row>
    <row r="69" spans="1:16" x14ac:dyDescent="0.3">
      <c r="A69" s="81" t="s">
        <v>58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60</v>
      </c>
      <c r="G69" s="29" t="s">
        <v>48</v>
      </c>
      <c r="H69" s="32">
        <v>3576721.75</v>
      </c>
      <c r="I69" s="32"/>
      <c r="J69" s="32">
        <f t="shared" si="5"/>
        <v>3576721.75</v>
      </c>
      <c r="K69" s="32">
        <v>4226794.0999999996</v>
      </c>
      <c r="L69" s="32"/>
      <c r="M69" s="32">
        <f t="shared" si="6"/>
        <v>4226794.0999999996</v>
      </c>
      <c r="N69" s="32">
        <v>4420314.8899999997</v>
      </c>
      <c r="O69" s="32"/>
      <c r="P69" s="32">
        <f t="shared" si="7"/>
        <v>4420314.8899999997</v>
      </c>
    </row>
    <row r="70" spans="1:16" x14ac:dyDescent="0.3">
      <c r="A70" s="40" t="s">
        <v>61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62</v>
      </c>
      <c r="G70" s="29" t="s">
        <v>48</v>
      </c>
      <c r="H70" s="32">
        <v>1343722.52</v>
      </c>
      <c r="I70" s="32"/>
      <c r="J70" s="32">
        <f t="shared" si="5"/>
        <v>1343722.52</v>
      </c>
      <c r="K70" s="32">
        <v>1902380.6</v>
      </c>
      <c r="L70" s="32"/>
      <c r="M70" s="32">
        <f t="shared" si="6"/>
        <v>1902380.6</v>
      </c>
      <c r="N70" s="32">
        <v>1983351.63</v>
      </c>
      <c r="O70" s="32"/>
      <c r="P70" s="32">
        <f t="shared" si="7"/>
        <v>1983351.63</v>
      </c>
    </row>
    <row r="71" spans="1:16" x14ac:dyDescent="0.3">
      <c r="A71" s="40" t="s">
        <v>63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64</v>
      </c>
      <c r="G71" s="29" t="s">
        <v>48</v>
      </c>
      <c r="H71" s="32">
        <v>121057.60000000001</v>
      </c>
      <c r="I71" s="32"/>
      <c r="J71" s="32">
        <f t="shared" si="5"/>
        <v>121057.60000000001</v>
      </c>
      <c r="K71" s="32">
        <v>172092.96</v>
      </c>
      <c r="L71" s="32"/>
      <c r="M71" s="32">
        <f t="shared" si="6"/>
        <v>172092.96</v>
      </c>
      <c r="N71" s="32">
        <v>179678.2</v>
      </c>
      <c r="O71" s="32"/>
      <c r="P71" s="32">
        <f t="shared" si="7"/>
        <v>179678.2</v>
      </c>
    </row>
    <row r="72" spans="1:16" x14ac:dyDescent="0.3">
      <c r="A72" s="40" t="s">
        <v>65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66</v>
      </c>
      <c r="G72" s="29" t="s">
        <v>48</v>
      </c>
      <c r="H72" s="32">
        <v>182131.20000000001</v>
      </c>
      <c r="I72" s="32"/>
      <c r="J72" s="32">
        <f t="shared" si="5"/>
        <v>182131.20000000001</v>
      </c>
      <c r="K72" s="32">
        <v>295668.96000000002</v>
      </c>
      <c r="L72" s="32"/>
      <c r="M72" s="32">
        <f t="shared" si="6"/>
        <v>295668.96000000002</v>
      </c>
      <c r="N72" s="32">
        <v>308699.12</v>
      </c>
      <c r="O72" s="32"/>
      <c r="P72" s="32">
        <f t="shared" si="7"/>
        <v>308699.12</v>
      </c>
    </row>
    <row r="73" spans="1:16" x14ac:dyDescent="0.3">
      <c r="A73" s="81" t="s">
        <v>67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68</v>
      </c>
      <c r="G73" s="29" t="s">
        <v>48</v>
      </c>
      <c r="H73" s="32">
        <v>59536.4</v>
      </c>
      <c r="I73" s="32"/>
      <c r="J73" s="32">
        <f t="shared" si="5"/>
        <v>59536.4</v>
      </c>
      <c r="K73" s="32">
        <v>84527.22</v>
      </c>
      <c r="L73" s="32"/>
      <c r="M73" s="32">
        <f t="shared" si="6"/>
        <v>84527.22</v>
      </c>
      <c r="N73" s="32">
        <v>86184.55</v>
      </c>
      <c r="O73" s="32"/>
      <c r="P73" s="32">
        <f t="shared" si="7"/>
        <v>86184.55</v>
      </c>
    </row>
    <row r="74" spans="1:16" ht="24" x14ac:dyDescent="0.3">
      <c r="A74" s="40" t="s">
        <v>69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70</v>
      </c>
      <c r="G74" s="29" t="s">
        <v>48</v>
      </c>
      <c r="H74" s="32">
        <v>13200</v>
      </c>
      <c r="I74" s="32"/>
      <c r="J74" s="32">
        <f t="shared" si="5"/>
        <v>13200</v>
      </c>
      <c r="K74" s="32">
        <v>18000</v>
      </c>
      <c r="L74" s="32"/>
      <c r="M74" s="32">
        <f t="shared" si="6"/>
        <v>18000</v>
      </c>
      <c r="N74" s="32">
        <v>22500</v>
      </c>
      <c r="O74" s="32"/>
      <c r="P74" s="32">
        <f t="shared" si="7"/>
        <v>22500</v>
      </c>
    </row>
    <row r="75" spans="1:16" ht="24" x14ac:dyDescent="0.3">
      <c r="A75" s="81" t="s">
        <v>102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72</v>
      </c>
      <c r="G75" s="29" t="s">
        <v>48</v>
      </c>
      <c r="H75" s="32">
        <v>94200</v>
      </c>
      <c r="I75" s="32"/>
      <c r="J75" s="32">
        <f t="shared" si="5"/>
        <v>94200</v>
      </c>
      <c r="K75" s="32">
        <v>85500</v>
      </c>
      <c r="L75" s="32"/>
      <c r="M75" s="32">
        <f t="shared" si="6"/>
        <v>85500</v>
      </c>
      <c r="N75" s="32">
        <v>106875</v>
      </c>
      <c r="O75" s="32"/>
      <c r="P75" s="32">
        <f t="shared" si="7"/>
        <v>106875</v>
      </c>
    </row>
    <row r="76" spans="1:16" x14ac:dyDescent="0.3">
      <c r="A76" s="40" t="s">
        <v>73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74</v>
      </c>
      <c r="G76" s="29" t="s">
        <v>48</v>
      </c>
      <c r="H76" s="32">
        <v>120000</v>
      </c>
      <c r="I76" s="32"/>
      <c r="J76" s="32">
        <f t="shared" si="5"/>
        <v>120000</v>
      </c>
      <c r="K76" s="32">
        <v>100000</v>
      </c>
      <c r="L76" s="32"/>
      <c r="M76" s="32">
        <f t="shared" si="6"/>
        <v>100000</v>
      </c>
      <c r="N76" s="32">
        <v>100000</v>
      </c>
      <c r="O76" s="32"/>
      <c r="P76" s="32">
        <f t="shared" si="7"/>
        <v>100000</v>
      </c>
    </row>
    <row r="77" spans="1:16" x14ac:dyDescent="0.3">
      <c r="A77" s="40" t="s">
        <v>75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76</v>
      </c>
      <c r="G77" s="29" t="s">
        <v>48</v>
      </c>
      <c r="H77" s="32">
        <v>0</v>
      </c>
      <c r="I77" s="32"/>
      <c r="J77" s="32">
        <f t="shared" si="5"/>
        <v>0</v>
      </c>
      <c r="K77" s="34"/>
      <c r="L77" s="34"/>
      <c r="M77" s="32">
        <f t="shared" si="6"/>
        <v>0</v>
      </c>
      <c r="N77" s="34"/>
      <c r="O77" s="32"/>
      <c r="P77" s="32">
        <f t="shared" si="7"/>
        <v>0</v>
      </c>
    </row>
    <row r="78" spans="1:16" x14ac:dyDescent="0.3">
      <c r="A78" s="40" t="s">
        <v>77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78</v>
      </c>
      <c r="G78" s="29" t="s">
        <v>48</v>
      </c>
      <c r="H78" s="32">
        <v>63765.84</v>
      </c>
      <c r="I78" s="32"/>
      <c r="J78" s="32">
        <f t="shared" si="5"/>
        <v>63765.84</v>
      </c>
      <c r="K78" s="32">
        <v>99250</v>
      </c>
      <c r="L78" s="32"/>
      <c r="M78" s="32">
        <f t="shared" si="6"/>
        <v>99250</v>
      </c>
      <c r="N78" s="32">
        <v>124062.5</v>
      </c>
      <c r="O78" s="32"/>
      <c r="P78" s="32">
        <f t="shared" si="7"/>
        <v>124062.5</v>
      </c>
    </row>
    <row r="79" spans="1:16" x14ac:dyDescent="0.3">
      <c r="A79" s="210" t="s">
        <v>103</v>
      </c>
      <c r="B79" s="40" t="s">
        <v>43</v>
      </c>
      <c r="C79" s="40" t="s">
        <v>100</v>
      </c>
      <c r="D79" s="29" t="s">
        <v>101</v>
      </c>
      <c r="E79" s="210">
        <v>244</v>
      </c>
      <c r="F79" s="42">
        <v>226500</v>
      </c>
      <c r="G79" s="29" t="s">
        <v>48</v>
      </c>
      <c r="H79" s="32">
        <v>195300</v>
      </c>
      <c r="I79" s="32"/>
      <c r="J79" s="32">
        <f t="shared" si="5"/>
        <v>195300</v>
      </c>
      <c r="K79" s="32">
        <v>244125</v>
      </c>
      <c r="L79" s="32"/>
      <c r="M79" s="32">
        <f t="shared" si="6"/>
        <v>244125</v>
      </c>
      <c r="N79" s="32">
        <v>305156.25</v>
      </c>
      <c r="O79" s="32"/>
      <c r="P79" s="32">
        <f t="shared" si="7"/>
        <v>305156.25</v>
      </c>
    </row>
    <row r="80" spans="1:16" ht="24" x14ac:dyDescent="0.3">
      <c r="A80" s="40" t="s">
        <v>79</v>
      </c>
      <c r="B80" s="40" t="s">
        <v>43</v>
      </c>
      <c r="C80" s="40" t="s">
        <v>100</v>
      </c>
      <c r="D80" s="29" t="s">
        <v>101</v>
      </c>
      <c r="E80" s="210">
        <v>244</v>
      </c>
      <c r="F80" s="42">
        <v>226800</v>
      </c>
      <c r="G80" s="29" t="s">
        <v>48</v>
      </c>
      <c r="H80" s="32">
        <v>335000</v>
      </c>
      <c r="I80" s="32"/>
      <c r="J80" s="32">
        <f t="shared" si="5"/>
        <v>335000</v>
      </c>
      <c r="K80" s="32">
        <v>337000</v>
      </c>
      <c r="L80" s="32"/>
      <c r="M80" s="32">
        <f t="shared" si="6"/>
        <v>337000</v>
      </c>
      <c r="N80" s="32">
        <v>337000</v>
      </c>
      <c r="O80" s="32"/>
      <c r="P80" s="32">
        <f t="shared" si="7"/>
        <v>337000</v>
      </c>
    </row>
    <row r="81" spans="1:16" x14ac:dyDescent="0.3">
      <c r="A81" s="40" t="s">
        <v>81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82</v>
      </c>
      <c r="G81" s="29" t="s">
        <v>48</v>
      </c>
      <c r="H81" s="32">
        <v>99700</v>
      </c>
      <c r="I81" s="32">
        <v>24900</v>
      </c>
      <c r="J81" s="32">
        <f t="shared" si="5"/>
        <v>124600</v>
      </c>
      <c r="K81" s="32">
        <v>100000</v>
      </c>
      <c r="L81" s="32"/>
      <c r="M81" s="32">
        <f t="shared" si="6"/>
        <v>100000</v>
      </c>
      <c r="N81" s="32">
        <v>100000</v>
      </c>
      <c r="O81" s="32"/>
      <c r="P81" s="32">
        <f t="shared" si="7"/>
        <v>100000</v>
      </c>
    </row>
    <row r="82" spans="1:16" x14ac:dyDescent="0.3">
      <c r="A82" s="40" t="s">
        <v>104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105</v>
      </c>
      <c r="G82" s="29" t="s">
        <v>48</v>
      </c>
      <c r="H82" s="32">
        <v>14000</v>
      </c>
      <c r="I82" s="32"/>
      <c r="J82" s="32">
        <f t="shared" si="5"/>
        <v>14000</v>
      </c>
      <c r="K82" s="32">
        <v>14000</v>
      </c>
      <c r="L82" s="32"/>
      <c r="M82" s="32">
        <f t="shared" si="6"/>
        <v>14000</v>
      </c>
      <c r="N82" s="32">
        <v>16000</v>
      </c>
      <c r="O82" s="32"/>
      <c r="P82" s="32">
        <f t="shared" si="7"/>
        <v>16000</v>
      </c>
    </row>
    <row r="83" spans="1:16" ht="24" x14ac:dyDescent="0.3">
      <c r="A83" s="40" t="s">
        <v>83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84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82" t="s">
        <v>85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86</v>
      </c>
      <c r="G84" s="29" t="s">
        <v>48</v>
      </c>
      <c r="H84" s="32">
        <v>30000</v>
      </c>
      <c r="I84" s="32"/>
      <c r="J84" s="32">
        <f t="shared" si="5"/>
        <v>30000</v>
      </c>
      <c r="K84" s="32">
        <v>30000</v>
      </c>
      <c r="L84" s="32"/>
      <c r="M84" s="32">
        <f t="shared" si="6"/>
        <v>30000</v>
      </c>
      <c r="N84" s="32">
        <v>30000</v>
      </c>
      <c r="O84" s="32"/>
      <c r="P84" s="32">
        <f t="shared" si="7"/>
        <v>30000</v>
      </c>
    </row>
    <row r="85" spans="1:16" x14ac:dyDescent="0.3">
      <c r="A85" s="82" t="s">
        <v>220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219</v>
      </c>
      <c r="G85" s="29" t="s">
        <v>48</v>
      </c>
      <c r="H85" s="32">
        <v>150000</v>
      </c>
      <c r="I85" s="32"/>
      <c r="J85" s="32">
        <f t="shared" si="5"/>
        <v>150000</v>
      </c>
      <c r="K85" s="32">
        <v>0</v>
      </c>
      <c r="L85" s="32"/>
      <c r="M85" s="32">
        <f t="shared" si="6"/>
        <v>0</v>
      </c>
      <c r="N85" s="32">
        <v>0</v>
      </c>
      <c r="O85" s="32"/>
      <c r="P85" s="32">
        <f t="shared" si="7"/>
        <v>0</v>
      </c>
    </row>
    <row r="86" spans="1:16" x14ac:dyDescent="0.3">
      <c r="A86" s="40" t="s">
        <v>89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90</v>
      </c>
      <c r="G86" s="29" t="s">
        <v>48</v>
      </c>
      <c r="H86" s="32">
        <v>54556</v>
      </c>
      <c r="I86" s="32"/>
      <c r="J86" s="32">
        <f t="shared" si="5"/>
        <v>54556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40" t="s">
        <v>106</v>
      </c>
      <c r="B87" s="44" t="s">
        <v>43</v>
      </c>
      <c r="C87" s="44" t="s">
        <v>100</v>
      </c>
      <c r="D87" s="29" t="s">
        <v>101</v>
      </c>
      <c r="E87" s="43" t="s">
        <v>54</v>
      </c>
      <c r="F87" s="43" t="s">
        <v>107</v>
      </c>
      <c r="G87" s="29" t="s">
        <v>48</v>
      </c>
      <c r="H87" s="32">
        <v>22500</v>
      </c>
      <c r="I87" s="32"/>
      <c r="J87" s="32">
        <f t="shared" si="5"/>
        <v>22500</v>
      </c>
      <c r="K87" s="32">
        <v>22500</v>
      </c>
      <c r="L87" s="32"/>
      <c r="M87" s="32">
        <f t="shared" si="6"/>
        <v>22500</v>
      </c>
      <c r="N87" s="32">
        <v>22500</v>
      </c>
      <c r="O87" s="32"/>
      <c r="P87" s="32">
        <f t="shared" si="7"/>
        <v>22500</v>
      </c>
    </row>
    <row r="88" spans="1:16" x14ac:dyDescent="0.3">
      <c r="A88" s="40" t="s">
        <v>91</v>
      </c>
      <c r="B88" s="28" t="s">
        <v>43</v>
      </c>
      <c r="C88" s="28" t="s">
        <v>100</v>
      </c>
      <c r="D88" s="29" t="s">
        <v>101</v>
      </c>
      <c r="E88" s="45" t="s">
        <v>54</v>
      </c>
      <c r="F88" s="45" t="s">
        <v>92</v>
      </c>
      <c r="G88" s="45" t="s">
        <v>48</v>
      </c>
      <c r="H88" s="32">
        <v>65444</v>
      </c>
      <c r="I88" s="32"/>
      <c r="J88" s="32">
        <f t="shared" si="5"/>
        <v>65444</v>
      </c>
      <c r="K88" s="32">
        <v>80000</v>
      </c>
      <c r="L88" s="32"/>
      <c r="M88" s="32">
        <f t="shared" si="6"/>
        <v>80000</v>
      </c>
      <c r="N88" s="32">
        <v>80000</v>
      </c>
      <c r="O88" s="32"/>
      <c r="P88" s="32">
        <f t="shared" si="7"/>
        <v>80000</v>
      </c>
    </row>
    <row r="89" spans="1:16" x14ac:dyDescent="0.3">
      <c r="A89" s="40" t="s">
        <v>93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95</v>
      </c>
      <c r="G89" s="46" t="s">
        <v>48</v>
      </c>
      <c r="H89" s="32">
        <v>60238</v>
      </c>
      <c r="I89" s="32"/>
      <c r="J89" s="32">
        <f t="shared" si="5"/>
        <v>60238</v>
      </c>
      <c r="K89" s="32">
        <v>60238</v>
      </c>
      <c r="L89" s="32"/>
      <c r="M89" s="32">
        <f t="shared" si="6"/>
        <v>60238</v>
      </c>
      <c r="N89" s="32">
        <v>60238</v>
      </c>
      <c r="O89" s="32"/>
      <c r="P89" s="32">
        <f t="shared" si="7"/>
        <v>60238</v>
      </c>
    </row>
    <row r="90" spans="1:16" x14ac:dyDescent="0.3">
      <c r="A90" s="40" t="s">
        <v>108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97</v>
      </c>
      <c r="G90" s="46" t="s">
        <v>48</v>
      </c>
      <c r="H90" s="32">
        <v>25281</v>
      </c>
      <c r="I90" s="32"/>
      <c r="J90" s="32">
        <f t="shared" si="5"/>
        <v>25281</v>
      </c>
      <c r="K90" s="32">
        <v>25281</v>
      </c>
      <c r="L90" s="32"/>
      <c r="M90" s="32">
        <f t="shared" si="6"/>
        <v>25281</v>
      </c>
      <c r="N90" s="32">
        <v>25281</v>
      </c>
      <c r="O90" s="32"/>
      <c r="P90" s="32">
        <f t="shared" si="7"/>
        <v>25281</v>
      </c>
    </row>
    <row r="91" spans="1:16" x14ac:dyDescent="0.3">
      <c r="A91" s="40" t="s">
        <v>109</v>
      </c>
      <c r="B91" s="28" t="s">
        <v>43</v>
      </c>
      <c r="C91" s="28" t="s">
        <v>100</v>
      </c>
      <c r="D91" s="29" t="s">
        <v>101</v>
      </c>
      <c r="E91" s="29" t="s">
        <v>110</v>
      </c>
      <c r="F91" s="46" t="s">
        <v>111</v>
      </c>
      <c r="G91" s="46" t="s">
        <v>48</v>
      </c>
      <c r="H91" s="32">
        <v>37790</v>
      </c>
      <c r="I91" s="32"/>
      <c r="J91" s="32">
        <f t="shared" si="5"/>
        <v>37790</v>
      </c>
      <c r="K91" s="32">
        <v>37790</v>
      </c>
      <c r="L91" s="32"/>
      <c r="M91" s="32">
        <f t="shared" si="6"/>
        <v>37790</v>
      </c>
      <c r="N91" s="32">
        <v>37790</v>
      </c>
      <c r="O91" s="32"/>
      <c r="P91" s="32">
        <f t="shared" si="7"/>
        <v>37790</v>
      </c>
    </row>
    <row r="92" spans="1:16" ht="24" x14ac:dyDescent="0.3">
      <c r="A92" s="40" t="s">
        <v>229</v>
      </c>
      <c r="B92" s="28" t="s">
        <v>43</v>
      </c>
      <c r="C92" s="28" t="s">
        <v>100</v>
      </c>
      <c r="D92" s="29" t="s">
        <v>101</v>
      </c>
      <c r="E92" s="29" t="s">
        <v>227</v>
      </c>
      <c r="F92" s="46" t="s">
        <v>228</v>
      </c>
      <c r="G92" s="46" t="s">
        <v>48</v>
      </c>
      <c r="H92" s="32">
        <v>177.02</v>
      </c>
      <c r="I92" s="32"/>
      <c r="J92" s="32">
        <f t="shared" si="5"/>
        <v>177.02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672" t="s">
        <v>98</v>
      </c>
      <c r="B93" s="672"/>
      <c r="C93" s="672"/>
      <c r="D93" s="672"/>
      <c r="E93" s="672"/>
      <c r="F93" s="672"/>
      <c r="G93" s="672"/>
      <c r="H93" s="98">
        <f>SUM(H64:H92)</f>
        <v>12640904.629999999</v>
      </c>
      <c r="I93" s="98">
        <f t="shared" ref="I93:P93" si="8">SUM(I64:I92)</f>
        <v>24900</v>
      </c>
      <c r="J93" s="98">
        <f t="shared" si="8"/>
        <v>12665804.629999999</v>
      </c>
      <c r="K93" s="98">
        <f t="shared" si="8"/>
        <v>13879548.150000002</v>
      </c>
      <c r="L93" s="98">
        <f t="shared" si="8"/>
        <v>0</v>
      </c>
      <c r="M93" s="98">
        <f t="shared" si="8"/>
        <v>13879548.150000002</v>
      </c>
      <c r="N93" s="98">
        <f t="shared" si="8"/>
        <v>14290031.449999997</v>
      </c>
      <c r="O93" s="98">
        <f t="shared" si="8"/>
        <v>0</v>
      </c>
      <c r="P93" s="98">
        <f t="shared" si="8"/>
        <v>14290031.449999997</v>
      </c>
    </row>
    <row r="94" spans="1:16" ht="15" customHeight="1" x14ac:dyDescent="0.3">
      <c r="A94" s="704" t="s">
        <v>112</v>
      </c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3">
      <c r="A95" s="40" t="s">
        <v>87</v>
      </c>
      <c r="B95" s="40" t="s">
        <v>43</v>
      </c>
      <c r="C95" s="40" t="s">
        <v>44</v>
      </c>
      <c r="D95" s="45" t="s">
        <v>45</v>
      </c>
      <c r="E95" s="45" t="s">
        <v>54</v>
      </c>
      <c r="F95" s="45" t="s">
        <v>88</v>
      </c>
      <c r="G95" s="99" t="s">
        <v>113</v>
      </c>
      <c r="H95" s="32">
        <v>5000000</v>
      </c>
      <c r="I95" s="32"/>
      <c r="J95" s="32">
        <f>H95+I95</f>
        <v>5000000</v>
      </c>
      <c r="K95" s="32">
        <v>5800000</v>
      </c>
      <c r="L95" s="32"/>
      <c r="M95" s="32">
        <f>K95+L95</f>
        <v>5800000</v>
      </c>
      <c r="N95" s="32">
        <v>5800000</v>
      </c>
      <c r="O95" s="97"/>
      <c r="P95" s="32">
        <f>N95+O95</f>
        <v>5800000</v>
      </c>
    </row>
    <row r="96" spans="1:16" x14ac:dyDescent="0.3">
      <c r="A96" s="672" t="s">
        <v>114</v>
      </c>
      <c r="B96" s="672"/>
      <c r="C96" s="672"/>
      <c r="D96" s="672"/>
      <c r="E96" s="672"/>
      <c r="F96" s="672"/>
      <c r="G96" s="672"/>
      <c r="H96" s="100">
        <f>SUM(H95)</f>
        <v>5000000</v>
      </c>
      <c r="I96" s="100">
        <f t="shared" ref="I96:P96" si="9">SUM(I95)</f>
        <v>0</v>
      </c>
      <c r="J96" s="100">
        <f t="shared" si="9"/>
        <v>5000000</v>
      </c>
      <c r="K96" s="100">
        <f t="shared" si="9"/>
        <v>5800000</v>
      </c>
      <c r="L96" s="100">
        <f t="shared" si="9"/>
        <v>0</v>
      </c>
      <c r="M96" s="100">
        <f t="shared" si="9"/>
        <v>5800000</v>
      </c>
      <c r="N96" s="100">
        <f t="shared" si="9"/>
        <v>5800000</v>
      </c>
      <c r="O96" s="100">
        <f t="shared" si="9"/>
        <v>0</v>
      </c>
      <c r="P96" s="100">
        <f t="shared" si="9"/>
        <v>5800000</v>
      </c>
    </row>
    <row r="97" spans="1:16" hidden="1" x14ac:dyDescent="0.3">
      <c r="A97" s="702" t="s">
        <v>115</v>
      </c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t="25.2" hidden="1" customHeight="1" thickBot="1" x14ac:dyDescent="0.35">
      <c r="A98" s="702"/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44</v>
      </c>
      <c r="D99" s="58" t="s">
        <v>116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44</v>
      </c>
      <c r="D100" s="58" t="s">
        <v>116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44</v>
      </c>
      <c r="D101" s="58" t="s">
        <v>116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2" t="s">
        <v>120</v>
      </c>
      <c r="B102" s="702"/>
      <c r="C102" s="702"/>
      <c r="D102" s="702"/>
      <c r="E102" s="702"/>
      <c r="F102" s="702"/>
      <c r="G102" s="702"/>
      <c r="H102" s="59">
        <f>SUM(H99:H101)</f>
        <v>0</v>
      </c>
      <c r="I102" s="59"/>
      <c r="J102" s="59"/>
      <c r="K102" s="59">
        <f t="shared" ref="K102:N102" si="10">SUM(K99:K101)</f>
        <v>0</v>
      </c>
      <c r="L102" s="59"/>
      <c r="M102" s="59"/>
      <c r="N102" s="59">
        <f t="shared" si="10"/>
        <v>0</v>
      </c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100</v>
      </c>
      <c r="D103" s="58" t="s">
        <v>121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100</v>
      </c>
      <c r="D104" s="58" t="s">
        <v>121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100</v>
      </c>
      <c r="D105" s="58" t="s">
        <v>121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40" t="s">
        <v>122</v>
      </c>
      <c r="B106" s="58" t="s">
        <v>43</v>
      </c>
      <c r="C106" s="58" t="s">
        <v>123</v>
      </c>
      <c r="D106" s="58" t="s">
        <v>121</v>
      </c>
      <c r="E106" s="58" t="s">
        <v>54</v>
      </c>
      <c r="F106" s="58" t="s">
        <v>124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5" t="s">
        <v>125</v>
      </c>
      <c r="B107" s="705"/>
      <c r="C107" s="705"/>
      <c r="D107" s="705"/>
      <c r="E107" s="705"/>
      <c r="F107" s="705"/>
      <c r="G107" s="705"/>
      <c r="H107" s="83">
        <f>SUM(H103:H106)</f>
        <v>0</v>
      </c>
      <c r="I107" s="83"/>
      <c r="J107" s="83"/>
      <c r="K107" s="83">
        <f t="shared" ref="K107:N107" si="11">SUM(K103:K106)</f>
        <v>0</v>
      </c>
      <c r="L107" s="83"/>
      <c r="M107" s="83"/>
      <c r="N107" s="83">
        <f t="shared" si="11"/>
        <v>0</v>
      </c>
      <c r="O107" s="97"/>
      <c r="P107" s="97"/>
    </row>
    <row r="108" spans="1:16" hidden="1" x14ac:dyDescent="0.3">
      <c r="A108" s="706" t="s">
        <v>126</v>
      </c>
      <c r="B108" s="706"/>
      <c r="C108" s="706"/>
      <c r="D108" s="706"/>
      <c r="E108" s="706"/>
      <c r="F108" s="706"/>
      <c r="G108" s="706"/>
      <c r="H108" s="101">
        <f>H102+H107</f>
        <v>0</v>
      </c>
      <c r="I108" s="101"/>
      <c r="J108" s="101"/>
      <c r="K108" s="101">
        <f t="shared" ref="K108:N108" si="12">K102+K107</f>
        <v>0</v>
      </c>
      <c r="L108" s="101"/>
      <c r="M108" s="101"/>
      <c r="N108" s="101">
        <f t="shared" si="12"/>
        <v>0</v>
      </c>
      <c r="O108" s="97"/>
      <c r="P108" s="97"/>
    </row>
    <row r="109" spans="1:16" hidden="1" x14ac:dyDescent="0.3">
      <c r="A109" s="700" t="s">
        <v>127</v>
      </c>
      <c r="B109" s="700"/>
      <c r="C109" s="700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100</v>
      </c>
      <c r="D110" s="58" t="s">
        <v>128</v>
      </c>
      <c r="E110" s="58" t="s">
        <v>46</v>
      </c>
      <c r="F110" s="58" t="s">
        <v>47</v>
      </c>
      <c r="G110" s="102" t="s">
        <v>129</v>
      </c>
      <c r="H110" s="32"/>
      <c r="I110" s="32"/>
      <c r="J110" s="32"/>
      <c r="K110" s="34"/>
      <c r="L110" s="34"/>
      <c r="M110" s="34"/>
      <c r="N110" s="34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100</v>
      </c>
      <c r="D111" s="58" t="s">
        <v>128</v>
      </c>
      <c r="E111" s="58" t="s">
        <v>51</v>
      </c>
      <c r="F111" s="58">
        <v>213000</v>
      </c>
      <c r="G111" s="102" t="s">
        <v>129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16" t="s">
        <v>130</v>
      </c>
      <c r="B112" s="716"/>
      <c r="C112" s="716"/>
      <c r="D112" s="716"/>
      <c r="E112" s="716"/>
      <c r="F112" s="716"/>
      <c r="G112" s="716"/>
      <c r="H112" s="121">
        <f>SUM(H110:H111)</f>
        <v>0</v>
      </c>
      <c r="I112" s="121"/>
      <c r="J112" s="121"/>
      <c r="K112" s="121">
        <f t="shared" ref="K112:N112" si="13">SUM(K110:K111)</f>
        <v>0</v>
      </c>
      <c r="L112" s="121"/>
      <c r="M112" s="121"/>
      <c r="N112" s="121">
        <f t="shared" si="13"/>
        <v>0</v>
      </c>
      <c r="O112" s="122"/>
      <c r="P112" s="122"/>
    </row>
    <row r="113" spans="1:16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82" t="s">
        <v>42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47</v>
      </c>
      <c r="G115" s="46" t="s">
        <v>180</v>
      </c>
      <c r="H115" s="32">
        <v>22522265.210000001</v>
      </c>
      <c r="I115" s="32">
        <v>-9615.0300000000007</v>
      </c>
      <c r="J115" s="32">
        <f t="shared" ref="J115:J118" si="14">H115+I115</f>
        <v>22512650.18</v>
      </c>
      <c r="K115" s="32">
        <v>0</v>
      </c>
      <c r="L115" s="32"/>
      <c r="M115" s="32">
        <f t="shared" ref="M115:M118" si="15">K115+L115</f>
        <v>0</v>
      </c>
      <c r="N115" s="32">
        <v>0</v>
      </c>
      <c r="O115" s="32"/>
      <c r="P115" s="32">
        <f t="shared" ref="P115:P126" si="16">N115+O115</f>
        <v>0</v>
      </c>
    </row>
    <row r="116" spans="1:16" ht="36" x14ac:dyDescent="0.3">
      <c r="A116" s="36" t="s">
        <v>210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209</v>
      </c>
      <c r="G116" s="46" t="s">
        <v>180</v>
      </c>
      <c r="H116" s="32">
        <v>19908.55</v>
      </c>
      <c r="I116" s="32">
        <v>9615.0300000000007</v>
      </c>
      <c r="J116" s="32">
        <f t="shared" si="14"/>
        <v>29523.58</v>
      </c>
      <c r="K116" s="32"/>
      <c r="L116" s="32"/>
      <c r="M116" s="32"/>
      <c r="N116" s="32"/>
      <c r="O116" s="32"/>
      <c r="P116" s="32"/>
    </row>
    <row r="117" spans="1:16" x14ac:dyDescent="0.3">
      <c r="A117" s="82" t="s">
        <v>50</v>
      </c>
      <c r="B117" s="28" t="s">
        <v>43</v>
      </c>
      <c r="C117" s="28" t="s">
        <v>44</v>
      </c>
      <c r="D117" s="58" t="s">
        <v>116</v>
      </c>
      <c r="E117" s="29" t="s">
        <v>51</v>
      </c>
      <c r="F117" s="46" t="s">
        <v>52</v>
      </c>
      <c r="G117" s="46" t="s">
        <v>180</v>
      </c>
      <c r="H117" s="32">
        <v>5105802.3600000003</v>
      </c>
      <c r="I117" s="32"/>
      <c r="J117" s="32">
        <f t="shared" si="14"/>
        <v>5105802.3600000003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82" t="s">
        <v>118</v>
      </c>
      <c r="B118" s="28" t="s">
        <v>43</v>
      </c>
      <c r="C118" s="28" t="s">
        <v>44</v>
      </c>
      <c r="D118" s="58" t="s">
        <v>116</v>
      </c>
      <c r="E118" s="29" t="s">
        <v>54</v>
      </c>
      <c r="F118" s="46" t="s">
        <v>119</v>
      </c>
      <c r="G118" s="46" t="s">
        <v>180</v>
      </c>
      <c r="H118" s="32">
        <v>47000</v>
      </c>
      <c r="I118" s="32"/>
      <c r="J118" s="32">
        <f t="shared" si="14"/>
        <v>47000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715" t="s">
        <v>178</v>
      </c>
      <c r="B119" s="715"/>
      <c r="C119" s="715"/>
      <c r="D119" s="715"/>
      <c r="E119" s="715"/>
      <c r="F119" s="715"/>
      <c r="G119" s="715"/>
      <c r="H119" s="101">
        <f>SUM(H115:H118)</f>
        <v>27694976.120000001</v>
      </c>
      <c r="I119" s="101">
        <f t="shared" ref="I119:P119" si="17">SUM(I115:I118)</f>
        <v>0</v>
      </c>
      <c r="J119" s="101">
        <f t="shared" si="17"/>
        <v>27694976.119999997</v>
      </c>
      <c r="K119" s="101">
        <f t="shared" si="17"/>
        <v>0</v>
      </c>
      <c r="L119" s="101">
        <f t="shared" si="17"/>
        <v>0</v>
      </c>
      <c r="M119" s="101">
        <f t="shared" si="17"/>
        <v>0</v>
      </c>
      <c r="N119" s="101">
        <f t="shared" si="17"/>
        <v>0</v>
      </c>
      <c r="O119" s="101">
        <f t="shared" si="17"/>
        <v>0</v>
      </c>
      <c r="P119" s="101">
        <f t="shared" si="17"/>
        <v>0</v>
      </c>
    </row>
    <row r="120" spans="1:16" x14ac:dyDescent="0.3">
      <c r="A120" s="82" t="s">
        <v>42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47</v>
      </c>
      <c r="G120" s="46" t="s">
        <v>180</v>
      </c>
      <c r="H120" s="32">
        <v>39624954.420000002</v>
      </c>
      <c r="I120" s="32">
        <v>-11416.11</v>
      </c>
      <c r="J120" s="32">
        <f t="shared" ref="J120:J126" si="18">H120+I120</f>
        <v>39613538.310000002</v>
      </c>
      <c r="K120" s="32">
        <v>0</v>
      </c>
      <c r="L120" s="32"/>
      <c r="M120" s="32">
        <f t="shared" ref="M120:M126" si="19">K120+L120</f>
        <v>0</v>
      </c>
      <c r="N120" s="32">
        <v>0</v>
      </c>
      <c r="O120" s="32"/>
      <c r="P120" s="32">
        <f t="shared" si="16"/>
        <v>0</v>
      </c>
    </row>
    <row r="121" spans="1:16" ht="36" x14ac:dyDescent="0.3">
      <c r="A121" s="36" t="s">
        <v>210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209</v>
      </c>
      <c r="G121" s="46" t="s">
        <v>180</v>
      </c>
      <c r="H121" s="32">
        <v>38035.980000000003</v>
      </c>
      <c r="I121" s="32">
        <v>11416.11</v>
      </c>
      <c r="J121" s="32">
        <f t="shared" si="18"/>
        <v>49452.090000000004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100</v>
      </c>
      <c r="D122" s="58" t="s">
        <v>121</v>
      </c>
      <c r="E122" s="29" t="s">
        <v>51</v>
      </c>
      <c r="F122" s="46" t="s">
        <v>52</v>
      </c>
      <c r="G122" s="46" t="s">
        <v>180</v>
      </c>
      <c r="H122" s="32">
        <v>8983667.3300000001</v>
      </c>
      <c r="I122" s="32"/>
      <c r="J122" s="32">
        <f t="shared" si="18"/>
        <v>8983667.3300000001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119</v>
      </c>
      <c r="G123" s="46" t="s">
        <v>180</v>
      </c>
      <c r="H123" s="32">
        <v>54991.59</v>
      </c>
      <c r="I123" s="32"/>
      <c r="J123" s="32">
        <f t="shared" si="18"/>
        <v>54991.59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236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235</v>
      </c>
      <c r="G124" s="46" t="s">
        <v>180</v>
      </c>
      <c r="H124" s="32">
        <v>2191130</v>
      </c>
      <c r="I124" s="32"/>
      <c r="J124" s="32">
        <f t="shared" si="18"/>
        <v>2191130</v>
      </c>
      <c r="K124" s="32"/>
      <c r="L124" s="32"/>
      <c r="M124" s="32"/>
      <c r="N124" s="32"/>
      <c r="O124" s="32"/>
      <c r="P124" s="32"/>
    </row>
    <row r="125" spans="1:16" ht="24" x14ac:dyDescent="0.3">
      <c r="A125" s="82" t="s">
        <v>214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213</v>
      </c>
      <c r="G125" s="46" t="s">
        <v>180</v>
      </c>
      <c r="H125" s="32">
        <v>12746</v>
      </c>
      <c r="I125" s="32"/>
      <c r="J125" s="32">
        <f t="shared" si="18"/>
        <v>12746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122</v>
      </c>
      <c r="B126" s="28" t="s">
        <v>43</v>
      </c>
      <c r="C126" s="28" t="s">
        <v>123</v>
      </c>
      <c r="D126" s="58" t="s">
        <v>121</v>
      </c>
      <c r="E126" s="29" t="s">
        <v>54</v>
      </c>
      <c r="F126" s="46" t="s">
        <v>124</v>
      </c>
      <c r="G126" s="46" t="s">
        <v>180</v>
      </c>
      <c r="H126" s="32">
        <v>4200</v>
      </c>
      <c r="I126" s="32"/>
      <c r="J126" s="32">
        <f t="shared" si="18"/>
        <v>4200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SUM(H120:H126)</f>
        <v>50909725.32</v>
      </c>
      <c r="I127" s="101">
        <f t="shared" ref="I127:P127" si="20">SUM(I120:I126)</f>
        <v>0</v>
      </c>
      <c r="J127" s="101">
        <f t="shared" si="20"/>
        <v>50909725.320000008</v>
      </c>
      <c r="K127" s="101">
        <f t="shared" si="20"/>
        <v>0</v>
      </c>
      <c r="L127" s="101">
        <f t="shared" si="20"/>
        <v>0</v>
      </c>
      <c r="M127" s="101">
        <f t="shared" si="20"/>
        <v>0</v>
      </c>
      <c r="N127" s="101">
        <f t="shared" si="20"/>
        <v>0</v>
      </c>
      <c r="O127" s="101">
        <f t="shared" si="20"/>
        <v>0</v>
      </c>
      <c r="P127" s="101">
        <f t="shared" si="20"/>
        <v>0</v>
      </c>
    </row>
    <row r="128" spans="1:16" x14ac:dyDescent="0.3">
      <c r="A128" s="706" t="s">
        <v>179</v>
      </c>
      <c r="B128" s="706"/>
      <c r="C128" s="706"/>
      <c r="D128" s="706"/>
      <c r="E128" s="706"/>
      <c r="F128" s="706"/>
      <c r="G128" s="706"/>
      <c r="H128" s="101">
        <f>H119+H127</f>
        <v>78604701.439999998</v>
      </c>
      <c r="I128" s="101">
        <f t="shared" ref="I128:P128" si="21">I119+I127</f>
        <v>0</v>
      </c>
      <c r="J128" s="101">
        <f t="shared" si="21"/>
        <v>78604701.439999998</v>
      </c>
      <c r="K128" s="101">
        <f t="shared" si="21"/>
        <v>0</v>
      </c>
      <c r="L128" s="101">
        <f t="shared" si="21"/>
        <v>0</v>
      </c>
      <c r="M128" s="101">
        <f t="shared" si="21"/>
        <v>0</v>
      </c>
      <c r="N128" s="101">
        <f t="shared" si="21"/>
        <v>0</v>
      </c>
      <c r="O128" s="101">
        <f t="shared" si="21"/>
        <v>0</v>
      </c>
      <c r="P128" s="101">
        <f t="shared" si="21"/>
        <v>0</v>
      </c>
    </row>
    <row r="129" spans="1:16" x14ac:dyDescent="0.3">
      <c r="A129" s="725" t="s">
        <v>201</v>
      </c>
      <c r="B129" s="726"/>
      <c r="C129" s="726"/>
      <c r="D129" s="726"/>
      <c r="E129" s="726"/>
      <c r="F129" s="726"/>
      <c r="G129" s="726"/>
      <c r="H129" s="726"/>
      <c r="I129" s="726"/>
      <c r="J129" s="726"/>
      <c r="K129" s="726"/>
      <c r="L129" s="726"/>
      <c r="M129" s="726"/>
      <c r="N129" s="726"/>
      <c r="O129" s="726"/>
      <c r="P129" s="727"/>
    </row>
    <row r="130" spans="1:16" x14ac:dyDescent="0.3">
      <c r="A130" s="82" t="s">
        <v>42</v>
      </c>
      <c r="B130" s="28" t="s">
        <v>43</v>
      </c>
      <c r="C130" s="28" t="s">
        <v>100</v>
      </c>
      <c r="D130" s="58" t="s">
        <v>202</v>
      </c>
      <c r="E130" s="29" t="s">
        <v>46</v>
      </c>
      <c r="F130" s="46" t="s">
        <v>47</v>
      </c>
      <c r="G130" s="46" t="s">
        <v>203</v>
      </c>
      <c r="H130" s="32">
        <v>4554000</v>
      </c>
      <c r="I130" s="32"/>
      <c r="J130" s="26">
        <f t="shared" ref="J130:J131" si="22">H130+I130</f>
        <v>4554000</v>
      </c>
      <c r="K130" s="32">
        <v>0</v>
      </c>
      <c r="L130" s="32"/>
      <c r="M130" s="26">
        <f t="shared" ref="M130:M131" si="23">K130+L130</f>
        <v>0</v>
      </c>
      <c r="N130" s="32">
        <v>0</v>
      </c>
      <c r="O130" s="147"/>
      <c r="P130" s="148">
        <f t="shared" ref="P130:P131" si="24">N130+O130</f>
        <v>0</v>
      </c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202</v>
      </c>
      <c r="E131" s="29" t="s">
        <v>51</v>
      </c>
      <c r="F131" s="46" t="s">
        <v>52</v>
      </c>
      <c r="G131" s="46" t="s">
        <v>203</v>
      </c>
      <c r="H131" s="32">
        <v>1375308</v>
      </c>
      <c r="I131" s="32"/>
      <c r="J131" s="26">
        <f t="shared" si="22"/>
        <v>1375308</v>
      </c>
      <c r="K131" s="32">
        <v>0</v>
      </c>
      <c r="L131" s="32"/>
      <c r="M131" s="26">
        <f t="shared" si="23"/>
        <v>0</v>
      </c>
      <c r="N131" s="32">
        <v>0</v>
      </c>
      <c r="O131" s="147"/>
      <c r="P131" s="148">
        <f t="shared" si="24"/>
        <v>0</v>
      </c>
    </row>
    <row r="132" spans="1:16" ht="15" thickBot="1" x14ac:dyDescent="0.35">
      <c r="A132" s="728" t="s">
        <v>204</v>
      </c>
      <c r="B132" s="728"/>
      <c r="C132" s="728"/>
      <c r="D132" s="728"/>
      <c r="E132" s="728"/>
      <c r="F132" s="728"/>
      <c r="G132" s="728"/>
      <c r="H132" s="149">
        <f>SUM(H130:H131)</f>
        <v>5929308</v>
      </c>
      <c r="I132" s="149">
        <f t="shared" ref="I132:P132" si="25">SUM(I130:I131)</f>
        <v>0</v>
      </c>
      <c r="J132" s="149">
        <f t="shared" si="25"/>
        <v>5929308</v>
      </c>
      <c r="K132" s="149">
        <f t="shared" si="25"/>
        <v>0</v>
      </c>
      <c r="L132" s="149">
        <f t="shared" si="25"/>
        <v>0</v>
      </c>
      <c r="M132" s="149">
        <f t="shared" si="25"/>
        <v>0</v>
      </c>
      <c r="N132" s="149">
        <f t="shared" si="25"/>
        <v>0</v>
      </c>
      <c r="O132" s="149">
        <f t="shared" si="25"/>
        <v>0</v>
      </c>
      <c r="P132" s="149">
        <f t="shared" si="25"/>
        <v>0</v>
      </c>
    </row>
    <row r="133" spans="1:16" ht="15" thickBot="1" x14ac:dyDescent="0.35">
      <c r="A133" s="729" t="s">
        <v>205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1"/>
    </row>
    <row r="134" spans="1:16" x14ac:dyDescent="0.3">
      <c r="A134" s="150" t="s">
        <v>42</v>
      </c>
      <c r="B134" s="56" t="s">
        <v>43</v>
      </c>
      <c r="C134" s="56" t="s">
        <v>100</v>
      </c>
      <c r="D134" s="56" t="s">
        <v>206</v>
      </c>
      <c r="E134" s="56" t="s">
        <v>46</v>
      </c>
      <c r="F134" s="56" t="s">
        <v>47</v>
      </c>
      <c r="G134" s="46" t="s">
        <v>207</v>
      </c>
      <c r="H134" s="151">
        <v>251508</v>
      </c>
      <c r="I134" s="152"/>
      <c r="J134" s="26">
        <f t="shared" ref="J134:J135" si="26">H134+I134</f>
        <v>251508</v>
      </c>
      <c r="K134" s="26">
        <v>0</v>
      </c>
      <c r="L134" s="153"/>
      <c r="M134" s="26">
        <f t="shared" ref="M134:M135" si="27">K134+L134</f>
        <v>0</v>
      </c>
      <c r="N134" s="32">
        <v>0</v>
      </c>
      <c r="O134" s="147"/>
      <c r="P134" s="148">
        <f t="shared" ref="P134:P135" si="28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61" t="s">
        <v>206</v>
      </c>
      <c r="E135" s="61" t="s">
        <v>51</v>
      </c>
      <c r="F135" s="61" t="s">
        <v>52</v>
      </c>
      <c r="G135" s="161" t="s">
        <v>207</v>
      </c>
      <c r="H135" s="154">
        <v>75955.42</v>
      </c>
      <c r="I135" s="162"/>
      <c r="J135" s="51">
        <f t="shared" si="26"/>
        <v>75955.42</v>
      </c>
      <c r="K135" s="51">
        <v>0</v>
      </c>
      <c r="L135" s="156"/>
      <c r="M135" s="51">
        <f t="shared" si="27"/>
        <v>0</v>
      </c>
      <c r="N135" s="38">
        <v>0</v>
      </c>
      <c r="O135" s="163"/>
      <c r="P135" s="164">
        <f t="shared" si="28"/>
        <v>0</v>
      </c>
    </row>
    <row r="136" spans="1:16" x14ac:dyDescent="0.3">
      <c r="A136" s="706" t="s">
        <v>208</v>
      </c>
      <c r="B136" s="706"/>
      <c r="C136" s="706"/>
      <c r="D136" s="706"/>
      <c r="E136" s="706"/>
      <c r="F136" s="706"/>
      <c r="G136" s="706"/>
      <c r="H136" s="98">
        <f>SUM(H134:H135)</f>
        <v>327463.42</v>
      </c>
      <c r="I136" s="98">
        <f>SUM(I134:I135)</f>
        <v>0</v>
      </c>
      <c r="J136" s="98">
        <f>H136+I136</f>
        <v>327463.42</v>
      </c>
      <c r="K136" s="98">
        <f t="shared" ref="K136" si="29">SUM(K134:K135)</f>
        <v>0</v>
      </c>
      <c r="L136" s="98"/>
      <c r="M136" s="98"/>
      <c r="N136" s="98">
        <f>SUM(N134:N135)</f>
        <v>0</v>
      </c>
      <c r="O136" s="98"/>
      <c r="P136" s="98"/>
    </row>
    <row r="137" spans="1:16" ht="30" customHeight="1" x14ac:dyDescent="0.3">
      <c r="A137" s="735" t="s">
        <v>216</v>
      </c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7"/>
    </row>
    <row r="138" spans="1:16" x14ac:dyDescent="0.3">
      <c r="A138" s="150" t="s">
        <v>42</v>
      </c>
      <c r="B138" s="56" t="s">
        <v>43</v>
      </c>
      <c r="C138" s="56" t="s">
        <v>100</v>
      </c>
      <c r="D138" s="58" t="s">
        <v>217</v>
      </c>
      <c r="E138" s="58" t="s">
        <v>46</v>
      </c>
      <c r="F138" s="56" t="s">
        <v>47</v>
      </c>
      <c r="G138" s="46" t="s">
        <v>218</v>
      </c>
      <c r="H138" s="155">
        <v>99000</v>
      </c>
      <c r="I138" s="155"/>
      <c r="J138" s="26">
        <f t="shared" ref="J138:J139" si="30">H138+I138</f>
        <v>99000</v>
      </c>
      <c r="K138" s="32">
        <v>0</v>
      </c>
      <c r="L138" s="34"/>
      <c r="M138" s="26">
        <f t="shared" ref="M138:M139" si="31">K138+L138</f>
        <v>0</v>
      </c>
      <c r="N138" s="32">
        <v>0</v>
      </c>
      <c r="O138" s="147"/>
      <c r="P138" s="148">
        <f t="shared" ref="P138:P139" si="32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58" t="s">
        <v>217</v>
      </c>
      <c r="E139" s="58" t="s">
        <v>51</v>
      </c>
      <c r="F139" s="61" t="s">
        <v>52</v>
      </c>
      <c r="G139" s="46" t="s">
        <v>218</v>
      </c>
      <c r="H139" s="155">
        <v>29898</v>
      </c>
      <c r="I139" s="155"/>
      <c r="J139" s="51">
        <f t="shared" si="30"/>
        <v>29898</v>
      </c>
      <c r="K139" s="32">
        <v>0</v>
      </c>
      <c r="L139" s="34"/>
      <c r="M139" s="51">
        <f t="shared" si="31"/>
        <v>0</v>
      </c>
      <c r="N139" s="32">
        <v>0</v>
      </c>
      <c r="O139" s="147"/>
      <c r="P139" s="164">
        <f t="shared" si="32"/>
        <v>0</v>
      </c>
    </row>
    <row r="140" spans="1:16" x14ac:dyDescent="0.3">
      <c r="A140" s="706" t="s">
        <v>215</v>
      </c>
      <c r="B140" s="706"/>
      <c r="C140" s="706"/>
      <c r="D140" s="706"/>
      <c r="E140" s="706"/>
      <c r="F140" s="706"/>
      <c r="G140" s="706"/>
      <c r="H140" s="98">
        <f>SUM(H138:H139)</f>
        <v>128898</v>
      </c>
      <c r="I140" s="98">
        <f t="shared" ref="I140:P140" si="33">SUM(I138:I139)</f>
        <v>0</v>
      </c>
      <c r="J140" s="98">
        <f t="shared" si="33"/>
        <v>128898</v>
      </c>
      <c r="K140" s="98">
        <f t="shared" si="33"/>
        <v>0</v>
      </c>
      <c r="L140" s="98">
        <f t="shared" si="33"/>
        <v>0</v>
      </c>
      <c r="M140" s="98">
        <f t="shared" si="33"/>
        <v>0</v>
      </c>
      <c r="N140" s="98">
        <f t="shared" si="33"/>
        <v>0</v>
      </c>
      <c r="O140" s="98">
        <f t="shared" si="33"/>
        <v>0</v>
      </c>
      <c r="P140" s="98">
        <f t="shared" si="33"/>
        <v>0</v>
      </c>
    </row>
    <row r="141" spans="1:16" ht="28.95" customHeight="1" x14ac:dyDescent="0.3">
      <c r="A141" s="723" t="s">
        <v>160</v>
      </c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  <c r="M141" s="687"/>
      <c r="N141" s="687"/>
      <c r="O141" s="687"/>
      <c r="P141" s="724"/>
    </row>
    <row r="142" spans="1:16" ht="26.4" x14ac:dyDescent="0.3">
      <c r="A142" s="104" t="s">
        <v>161</v>
      </c>
      <c r="B142" s="40">
        <v>10</v>
      </c>
      <c r="C142" s="40" t="s">
        <v>162</v>
      </c>
      <c r="D142" s="45" t="s">
        <v>163</v>
      </c>
      <c r="E142" s="45" t="s">
        <v>174</v>
      </c>
      <c r="F142" s="45" t="s">
        <v>165</v>
      </c>
      <c r="G142" s="45" t="s">
        <v>182</v>
      </c>
      <c r="H142" s="32">
        <v>2216000</v>
      </c>
      <c r="I142" s="32"/>
      <c r="J142" s="32">
        <f>H142+I142</f>
        <v>2216000</v>
      </c>
      <c r="K142" s="32">
        <v>0</v>
      </c>
      <c r="L142" s="32"/>
      <c r="M142" s="32">
        <f>K142+L142</f>
        <v>0</v>
      </c>
      <c r="N142" s="32">
        <v>0</v>
      </c>
      <c r="O142" s="97"/>
      <c r="P142" s="32">
        <f>N142+O142</f>
        <v>0</v>
      </c>
    </row>
    <row r="143" spans="1:16" x14ac:dyDescent="0.3">
      <c r="A143" s="708" t="s">
        <v>167</v>
      </c>
      <c r="B143" s="709"/>
      <c r="C143" s="709"/>
      <c r="D143" s="709"/>
      <c r="E143" s="709"/>
      <c r="F143" s="709"/>
      <c r="G143" s="710"/>
      <c r="H143" s="101">
        <f t="shared" ref="H143:P143" si="34">SUM(H142:H142)</f>
        <v>2216000</v>
      </c>
      <c r="I143" s="101">
        <f t="shared" si="34"/>
        <v>0</v>
      </c>
      <c r="J143" s="101">
        <f t="shared" si="34"/>
        <v>2216000</v>
      </c>
      <c r="K143" s="101">
        <f t="shared" si="34"/>
        <v>0</v>
      </c>
      <c r="L143" s="101">
        <f t="shared" si="34"/>
        <v>0</v>
      </c>
      <c r="M143" s="101">
        <f t="shared" si="34"/>
        <v>0</v>
      </c>
      <c r="N143" s="101">
        <f t="shared" si="34"/>
        <v>0</v>
      </c>
      <c r="O143" s="101">
        <f t="shared" si="34"/>
        <v>0</v>
      </c>
      <c r="P143" s="101">
        <f t="shared" si="34"/>
        <v>0</v>
      </c>
    </row>
    <row r="144" spans="1:16" ht="25.2" customHeight="1" x14ac:dyDescent="0.3">
      <c r="A144" s="711" t="s">
        <v>168</v>
      </c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3"/>
    </row>
    <row r="145" spans="1:16" ht="26.4" x14ac:dyDescent="0.3">
      <c r="A145" s="105" t="s">
        <v>161</v>
      </c>
      <c r="B145" s="106" t="s">
        <v>43</v>
      </c>
      <c r="C145" s="106" t="s">
        <v>100</v>
      </c>
      <c r="D145" s="107" t="s">
        <v>169</v>
      </c>
      <c r="E145" s="107" t="s">
        <v>164</v>
      </c>
      <c r="F145" s="107" t="s">
        <v>165</v>
      </c>
      <c r="G145" s="108" t="s">
        <v>170</v>
      </c>
      <c r="H145" s="32">
        <v>876245</v>
      </c>
      <c r="I145" s="32"/>
      <c r="J145" s="32">
        <f>H145+I145</f>
        <v>876245</v>
      </c>
      <c r="K145" s="32">
        <v>0</v>
      </c>
      <c r="L145" s="32"/>
      <c r="M145" s="32">
        <f t="shared" ref="M145:M146" si="35">K145+L145</f>
        <v>0</v>
      </c>
      <c r="N145" s="32">
        <v>0</v>
      </c>
      <c r="O145" s="97"/>
      <c r="P145" s="32">
        <f t="shared" ref="P145:P146" si="36">N145+O145</f>
        <v>0</v>
      </c>
    </row>
    <row r="146" spans="1:16" x14ac:dyDescent="0.3">
      <c r="A146" s="105" t="s">
        <v>175</v>
      </c>
      <c r="B146" s="40" t="s">
        <v>172</v>
      </c>
      <c r="C146" s="40" t="s">
        <v>173</v>
      </c>
      <c r="D146" s="45" t="s">
        <v>169</v>
      </c>
      <c r="E146" s="45" t="s">
        <v>174</v>
      </c>
      <c r="F146" s="45" t="s">
        <v>171</v>
      </c>
      <c r="G146" s="45" t="s">
        <v>170</v>
      </c>
      <c r="H146" s="32">
        <v>93777</v>
      </c>
      <c r="I146" s="32"/>
      <c r="J146" s="32">
        <f>H146+I146</f>
        <v>93777</v>
      </c>
      <c r="K146" s="32">
        <v>0</v>
      </c>
      <c r="L146" s="32"/>
      <c r="M146" s="32">
        <f t="shared" si="35"/>
        <v>0</v>
      </c>
      <c r="N146" s="32">
        <v>0</v>
      </c>
      <c r="O146" s="97"/>
      <c r="P146" s="32">
        <f t="shared" si="36"/>
        <v>0</v>
      </c>
    </row>
    <row r="147" spans="1:16" x14ac:dyDescent="0.3">
      <c r="A147" s="708" t="s">
        <v>176</v>
      </c>
      <c r="B147" s="709"/>
      <c r="C147" s="709"/>
      <c r="D147" s="709"/>
      <c r="E147" s="709"/>
      <c r="F147" s="709"/>
      <c r="G147" s="710"/>
      <c r="H147" s="101">
        <f>SUM(H145:H146)</f>
        <v>970022</v>
      </c>
      <c r="I147" s="101">
        <f t="shared" ref="I147:P147" si="37">SUM(I145:I146)</f>
        <v>0</v>
      </c>
      <c r="J147" s="101">
        <f t="shared" si="37"/>
        <v>970022</v>
      </c>
      <c r="K147" s="101">
        <f t="shared" si="37"/>
        <v>0</v>
      </c>
      <c r="L147" s="101">
        <f t="shared" si="37"/>
        <v>0</v>
      </c>
      <c r="M147" s="101">
        <f t="shared" si="37"/>
        <v>0</v>
      </c>
      <c r="N147" s="101">
        <f t="shared" si="37"/>
        <v>0</v>
      </c>
      <c r="O147" s="101">
        <f t="shared" si="37"/>
        <v>0</v>
      </c>
      <c r="P147" s="101">
        <f t="shared" si="37"/>
        <v>0</v>
      </c>
    </row>
    <row r="148" spans="1:16" x14ac:dyDescent="0.3">
      <c r="A148" s="717" t="s">
        <v>187</v>
      </c>
      <c r="B148" s="718"/>
      <c r="C148" s="718"/>
      <c r="D148" s="718"/>
      <c r="E148" s="718"/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9"/>
    </row>
    <row r="149" spans="1:16" ht="26.4" x14ac:dyDescent="0.3">
      <c r="A149" s="129" t="s">
        <v>81</v>
      </c>
      <c r="B149" s="130" t="s">
        <v>43</v>
      </c>
      <c r="C149" s="131" t="s">
        <v>100</v>
      </c>
      <c r="D149" s="131" t="s">
        <v>188</v>
      </c>
      <c r="E149" s="131">
        <v>244</v>
      </c>
      <c r="F149" s="131" t="s">
        <v>82</v>
      </c>
      <c r="G149" s="132" t="s">
        <v>189</v>
      </c>
      <c r="H149" s="32">
        <v>3150000</v>
      </c>
      <c r="I149" s="32"/>
      <c r="J149" s="32">
        <f>H149+I149</f>
        <v>3150000</v>
      </c>
      <c r="K149" s="32">
        <v>0</v>
      </c>
      <c r="L149" s="32"/>
      <c r="M149" s="32">
        <f t="shared" ref="M149" si="38">K149+L149</f>
        <v>0</v>
      </c>
      <c r="N149" s="32">
        <v>0</v>
      </c>
      <c r="O149" s="97"/>
      <c r="P149" s="32">
        <f t="shared" ref="P149" si="39">N149+O149</f>
        <v>0</v>
      </c>
    </row>
    <row r="150" spans="1:16" x14ac:dyDescent="0.3">
      <c r="A150" s="708" t="s">
        <v>190</v>
      </c>
      <c r="B150" s="709"/>
      <c r="C150" s="709"/>
      <c r="D150" s="709"/>
      <c r="E150" s="709"/>
      <c r="F150" s="709"/>
      <c r="G150" s="710"/>
      <c r="H150" s="101">
        <f>SUM(H149)</f>
        <v>3150000</v>
      </c>
      <c r="I150" s="101">
        <f t="shared" ref="I150:P150" si="40">SUM(I149)</f>
        <v>0</v>
      </c>
      <c r="J150" s="101">
        <f t="shared" si="40"/>
        <v>3150000</v>
      </c>
      <c r="K150" s="101">
        <f t="shared" si="40"/>
        <v>0</v>
      </c>
      <c r="L150" s="101">
        <f t="shared" si="40"/>
        <v>0</v>
      </c>
      <c r="M150" s="101">
        <f t="shared" si="40"/>
        <v>0</v>
      </c>
      <c r="N150" s="101">
        <f t="shared" si="40"/>
        <v>0</v>
      </c>
      <c r="O150" s="101">
        <f t="shared" si="40"/>
        <v>0</v>
      </c>
      <c r="P150" s="101">
        <f t="shared" si="40"/>
        <v>0</v>
      </c>
    </row>
    <row r="151" spans="1:16" x14ac:dyDescent="0.3">
      <c r="A151" s="720" t="s">
        <v>191</v>
      </c>
      <c r="B151" s="721"/>
      <c r="C151" s="721"/>
      <c r="D151" s="721"/>
      <c r="E151" s="721"/>
      <c r="F151" s="721"/>
      <c r="G151" s="721"/>
      <c r="H151" s="721"/>
      <c r="I151" s="721"/>
      <c r="J151" s="721"/>
      <c r="K151" s="721"/>
      <c r="L151" s="721"/>
      <c r="M151" s="721"/>
      <c r="N151" s="721"/>
      <c r="O151" s="721"/>
      <c r="P151" s="722"/>
    </row>
    <row r="152" spans="1:16" ht="26.4" x14ac:dyDescent="0.3">
      <c r="A152" s="133" t="s">
        <v>192</v>
      </c>
      <c r="B152" s="133" t="s">
        <v>172</v>
      </c>
      <c r="C152" s="133" t="s">
        <v>173</v>
      </c>
      <c r="D152" s="134" t="s">
        <v>193</v>
      </c>
      <c r="E152" s="134" t="s">
        <v>164</v>
      </c>
      <c r="F152" s="134" t="s">
        <v>165</v>
      </c>
      <c r="G152" s="132" t="s">
        <v>195</v>
      </c>
      <c r="H152" s="32">
        <v>1260000</v>
      </c>
      <c r="I152" s="32"/>
      <c r="J152" s="32">
        <f t="shared" ref="J152:J153" si="41">H152+I152</f>
        <v>1260000</v>
      </c>
      <c r="K152" s="32">
        <v>0</v>
      </c>
      <c r="L152" s="32"/>
      <c r="M152" s="32">
        <f t="shared" ref="M152:M153" si="42">K152+L152</f>
        <v>0</v>
      </c>
      <c r="N152" s="32">
        <v>0</v>
      </c>
      <c r="O152" s="97"/>
      <c r="P152" s="32">
        <f t="shared" ref="P152:P153" si="43">N152+O152</f>
        <v>0</v>
      </c>
    </row>
    <row r="153" spans="1:16" ht="26.4" x14ac:dyDescent="0.3">
      <c r="A153" s="133" t="s">
        <v>192</v>
      </c>
      <c r="B153" s="133" t="s">
        <v>172</v>
      </c>
      <c r="C153" s="133" t="s">
        <v>173</v>
      </c>
      <c r="D153" s="134" t="s">
        <v>194</v>
      </c>
      <c r="E153" s="134" t="s">
        <v>164</v>
      </c>
      <c r="F153" s="134" t="s">
        <v>165</v>
      </c>
      <c r="G153" s="132" t="s">
        <v>48</v>
      </c>
      <c r="H153" s="32">
        <v>540000</v>
      </c>
      <c r="I153" s="32"/>
      <c r="J153" s="32">
        <f t="shared" si="41"/>
        <v>540000</v>
      </c>
      <c r="K153" s="32">
        <v>0</v>
      </c>
      <c r="L153" s="32"/>
      <c r="M153" s="32">
        <f t="shared" si="42"/>
        <v>0</v>
      </c>
      <c r="N153" s="32">
        <v>0</v>
      </c>
      <c r="O153" s="97"/>
      <c r="P153" s="32">
        <f t="shared" si="43"/>
        <v>0</v>
      </c>
    </row>
    <row r="154" spans="1:16" x14ac:dyDescent="0.3">
      <c r="A154" s="708" t="s">
        <v>196</v>
      </c>
      <c r="B154" s="709"/>
      <c r="C154" s="709"/>
      <c r="D154" s="709"/>
      <c r="E154" s="709"/>
      <c r="F154" s="709"/>
      <c r="G154" s="710"/>
      <c r="H154" s="101">
        <f>SUM(H152:H153)</f>
        <v>1800000</v>
      </c>
      <c r="I154" s="101">
        <f t="shared" ref="I154:P154" si="44">SUM(I152:I153)</f>
        <v>0</v>
      </c>
      <c r="J154" s="101">
        <f t="shared" si="44"/>
        <v>1800000</v>
      </c>
      <c r="K154" s="101">
        <f t="shared" si="44"/>
        <v>0</v>
      </c>
      <c r="L154" s="101">
        <f t="shared" si="44"/>
        <v>0</v>
      </c>
      <c r="M154" s="101">
        <f t="shared" si="44"/>
        <v>0</v>
      </c>
      <c r="N154" s="101">
        <f t="shared" si="44"/>
        <v>0</v>
      </c>
      <c r="O154" s="101">
        <f t="shared" si="44"/>
        <v>0</v>
      </c>
      <c r="P154" s="101">
        <f t="shared" si="44"/>
        <v>0</v>
      </c>
    </row>
    <row r="155" spans="1:16" x14ac:dyDescent="0.3">
      <c r="A155" s="717" t="s">
        <v>223</v>
      </c>
      <c r="B155" s="718"/>
      <c r="C155" s="718"/>
      <c r="D155" s="718"/>
      <c r="E155" s="718"/>
      <c r="F155" s="718"/>
      <c r="G155" s="718"/>
      <c r="H155" s="718"/>
      <c r="I155" s="718"/>
      <c r="J155" s="718"/>
      <c r="K155" s="718"/>
      <c r="L155" s="718"/>
      <c r="M155" s="718"/>
      <c r="N155" s="718"/>
      <c r="O155" s="718"/>
      <c r="P155" s="719"/>
    </row>
    <row r="156" spans="1:16" x14ac:dyDescent="0.3">
      <c r="A156" s="40" t="s">
        <v>73</v>
      </c>
      <c r="B156" s="133" t="s">
        <v>43</v>
      </c>
      <c r="C156" s="133" t="s">
        <v>100</v>
      </c>
      <c r="D156" s="134" t="s">
        <v>224</v>
      </c>
      <c r="E156" s="134" t="s">
        <v>54</v>
      </c>
      <c r="F156" s="134" t="s">
        <v>74</v>
      </c>
      <c r="G156" s="132" t="s">
        <v>225</v>
      </c>
      <c r="H156" s="32">
        <v>83700</v>
      </c>
      <c r="I156" s="32"/>
      <c r="J156" s="32">
        <f t="shared" ref="J156:J159" si="45">H156+I156</f>
        <v>83700</v>
      </c>
      <c r="K156" s="32">
        <v>0</v>
      </c>
      <c r="L156" s="32"/>
      <c r="M156" s="32">
        <f t="shared" ref="M156:M164" si="46">K156+L156</f>
        <v>0</v>
      </c>
      <c r="N156" s="32">
        <v>0</v>
      </c>
      <c r="O156" s="97"/>
      <c r="P156" s="32">
        <f t="shared" ref="P156:P164" si="47">N156+O156</f>
        <v>0</v>
      </c>
    </row>
    <row r="157" spans="1:16" x14ac:dyDescent="0.3">
      <c r="A157" s="40" t="s">
        <v>73</v>
      </c>
      <c r="B157" s="133" t="s">
        <v>43</v>
      </c>
      <c r="C157" s="133" t="s">
        <v>100</v>
      </c>
      <c r="D157" s="134" t="s">
        <v>226</v>
      </c>
      <c r="E157" s="134" t="s">
        <v>54</v>
      </c>
      <c r="F157" s="134" t="s">
        <v>74</v>
      </c>
      <c r="G157" s="132" t="s">
        <v>48</v>
      </c>
      <c r="H157" s="32">
        <v>9300</v>
      </c>
      <c r="I157" s="32"/>
      <c r="J157" s="32">
        <f t="shared" si="45"/>
        <v>9300</v>
      </c>
      <c r="K157" s="32">
        <v>0</v>
      </c>
      <c r="L157" s="32"/>
      <c r="M157" s="32">
        <f t="shared" si="46"/>
        <v>0</v>
      </c>
      <c r="N157" s="32">
        <v>0</v>
      </c>
      <c r="O157" s="97"/>
      <c r="P157" s="32">
        <f t="shared" si="47"/>
        <v>0</v>
      </c>
    </row>
    <row r="158" spans="1:16" x14ac:dyDescent="0.3">
      <c r="A158" s="82" t="s">
        <v>220</v>
      </c>
      <c r="B158" s="133" t="s">
        <v>43</v>
      </c>
      <c r="C158" s="133" t="s">
        <v>100</v>
      </c>
      <c r="D158" s="134" t="s">
        <v>224</v>
      </c>
      <c r="E158" s="134" t="s">
        <v>54</v>
      </c>
      <c r="F158" s="134" t="s">
        <v>219</v>
      </c>
      <c r="G158" s="132" t="s">
        <v>225</v>
      </c>
      <c r="H158" s="32">
        <v>1620000</v>
      </c>
      <c r="I158" s="32"/>
      <c r="J158" s="32">
        <f t="shared" si="45"/>
        <v>1620000</v>
      </c>
      <c r="K158" s="32">
        <v>0</v>
      </c>
      <c r="L158" s="32"/>
      <c r="M158" s="32">
        <f t="shared" si="46"/>
        <v>0</v>
      </c>
      <c r="N158" s="32">
        <v>0</v>
      </c>
      <c r="O158" s="97"/>
      <c r="P158" s="32">
        <f t="shared" si="47"/>
        <v>0</v>
      </c>
    </row>
    <row r="159" spans="1:16" x14ac:dyDescent="0.3">
      <c r="A159" s="82" t="s">
        <v>220</v>
      </c>
      <c r="B159" s="133" t="s">
        <v>43</v>
      </c>
      <c r="C159" s="133" t="s">
        <v>100</v>
      </c>
      <c r="D159" s="134" t="s">
        <v>226</v>
      </c>
      <c r="E159" s="134" t="s">
        <v>54</v>
      </c>
      <c r="F159" s="134" t="s">
        <v>219</v>
      </c>
      <c r="G159" s="132" t="s">
        <v>48</v>
      </c>
      <c r="H159" s="32">
        <v>180000</v>
      </c>
      <c r="I159" s="32"/>
      <c r="J159" s="32">
        <f t="shared" si="45"/>
        <v>180000</v>
      </c>
      <c r="K159" s="32">
        <v>0</v>
      </c>
      <c r="L159" s="32"/>
      <c r="M159" s="32">
        <f t="shared" si="46"/>
        <v>0</v>
      </c>
      <c r="N159" s="32">
        <v>0</v>
      </c>
      <c r="O159" s="97"/>
      <c r="P159" s="32">
        <f t="shared" si="47"/>
        <v>0</v>
      </c>
    </row>
    <row r="160" spans="1:16" x14ac:dyDescent="0.3">
      <c r="A160" s="708" t="s">
        <v>230</v>
      </c>
      <c r="B160" s="709"/>
      <c r="C160" s="709"/>
      <c r="D160" s="709"/>
      <c r="E160" s="709"/>
      <c r="F160" s="709"/>
      <c r="G160" s="710"/>
      <c r="H160" s="101">
        <f>SUM(H156:H159)</f>
        <v>1893000</v>
      </c>
      <c r="I160" s="101">
        <f t="shared" ref="I160:P160" si="48">SUM(I156:I159)</f>
        <v>0</v>
      </c>
      <c r="J160" s="101">
        <f t="shared" si="48"/>
        <v>1893000</v>
      </c>
      <c r="K160" s="101">
        <f t="shared" si="48"/>
        <v>0</v>
      </c>
      <c r="L160" s="101">
        <f t="shared" si="48"/>
        <v>0</v>
      </c>
      <c r="M160" s="101">
        <f t="shared" si="48"/>
        <v>0</v>
      </c>
      <c r="N160" s="101">
        <f t="shared" si="48"/>
        <v>0</v>
      </c>
      <c r="O160" s="101">
        <f t="shared" si="48"/>
        <v>0</v>
      </c>
      <c r="P160" s="101">
        <f t="shared" si="48"/>
        <v>0</v>
      </c>
    </row>
    <row r="161" spans="1:16" x14ac:dyDescent="0.3">
      <c r="A161" s="717" t="s">
        <v>245</v>
      </c>
      <c r="B161" s="718"/>
      <c r="C161" s="718"/>
      <c r="D161" s="718"/>
      <c r="E161" s="718"/>
      <c r="F161" s="718"/>
      <c r="G161" s="718"/>
      <c r="H161" s="718"/>
      <c r="I161" s="718"/>
      <c r="J161" s="718"/>
      <c r="K161" s="718"/>
      <c r="L161" s="718"/>
      <c r="M161" s="718"/>
      <c r="N161" s="718"/>
      <c r="O161" s="718"/>
      <c r="P161" s="719"/>
    </row>
    <row r="162" spans="1:16" x14ac:dyDescent="0.3">
      <c r="A162" s="129" t="s">
        <v>81</v>
      </c>
      <c r="B162" s="133" t="s">
        <v>43</v>
      </c>
      <c r="C162" s="133" t="s">
        <v>243</v>
      </c>
      <c r="D162" s="134" t="s">
        <v>242</v>
      </c>
      <c r="E162" s="134" t="s">
        <v>54</v>
      </c>
      <c r="F162" s="134" t="s">
        <v>82</v>
      </c>
      <c r="G162" s="132" t="s">
        <v>244</v>
      </c>
      <c r="H162" s="32">
        <v>54172.44</v>
      </c>
      <c r="I162" s="32"/>
      <c r="J162" s="32">
        <f>SUM(H162:I162)</f>
        <v>54172.44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40" t="s">
        <v>241</v>
      </c>
      <c r="B163" s="133" t="s">
        <v>43</v>
      </c>
      <c r="C163" s="133" t="s">
        <v>243</v>
      </c>
      <c r="D163" s="134" t="s">
        <v>242</v>
      </c>
      <c r="E163" s="134" t="s">
        <v>54</v>
      </c>
      <c r="F163" s="134" t="s">
        <v>240</v>
      </c>
      <c r="G163" s="132" t="s">
        <v>244</v>
      </c>
      <c r="H163" s="32">
        <v>3000</v>
      </c>
      <c r="I163" s="32"/>
      <c r="J163" s="32">
        <f t="shared" ref="J163:J164" si="49">SUM(H163:I163)</f>
        <v>3000</v>
      </c>
      <c r="K163" s="32">
        <v>0</v>
      </c>
      <c r="L163" s="32"/>
      <c r="M163" s="32">
        <f t="shared" si="46"/>
        <v>0</v>
      </c>
      <c r="N163" s="32">
        <v>0</v>
      </c>
      <c r="O163" s="97"/>
      <c r="P163" s="32">
        <f t="shared" si="47"/>
        <v>0</v>
      </c>
    </row>
    <row r="164" spans="1:16" x14ac:dyDescent="0.3">
      <c r="A164" s="40" t="s">
        <v>91</v>
      </c>
      <c r="B164" s="133" t="s">
        <v>43</v>
      </c>
      <c r="C164" s="133" t="s">
        <v>243</v>
      </c>
      <c r="D164" s="134" t="s">
        <v>242</v>
      </c>
      <c r="E164" s="134" t="s">
        <v>54</v>
      </c>
      <c r="F164" s="134" t="s">
        <v>92</v>
      </c>
      <c r="G164" s="132" t="s">
        <v>244</v>
      </c>
      <c r="H164" s="32">
        <v>4000</v>
      </c>
      <c r="I164" s="32"/>
      <c r="J164" s="32">
        <f t="shared" si="49"/>
        <v>4000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708" t="s">
        <v>246</v>
      </c>
      <c r="B165" s="709"/>
      <c r="C165" s="709"/>
      <c r="D165" s="709"/>
      <c r="E165" s="709"/>
      <c r="F165" s="709"/>
      <c r="G165" s="710"/>
      <c r="H165" s="101">
        <f>SUM(H162:H164)</f>
        <v>61172.44</v>
      </c>
      <c r="I165" s="101">
        <f t="shared" ref="I165:P165" si="50">SUM(I162:I164)</f>
        <v>0</v>
      </c>
      <c r="J165" s="101">
        <f t="shared" si="50"/>
        <v>61172.44</v>
      </c>
      <c r="K165" s="101">
        <f t="shared" si="50"/>
        <v>0</v>
      </c>
      <c r="L165" s="101">
        <f t="shared" si="50"/>
        <v>0</v>
      </c>
      <c r="M165" s="101">
        <f t="shared" si="50"/>
        <v>0</v>
      </c>
      <c r="N165" s="101">
        <f t="shared" si="50"/>
        <v>0</v>
      </c>
      <c r="O165" s="101">
        <f t="shared" si="50"/>
        <v>0</v>
      </c>
      <c r="P165" s="101">
        <f t="shared" si="50"/>
        <v>0</v>
      </c>
    </row>
    <row r="166" spans="1:16" x14ac:dyDescent="0.3">
      <c r="A166" s="701" t="s">
        <v>131</v>
      </c>
      <c r="B166" s="701"/>
      <c r="C166" s="701"/>
      <c r="D166" s="701"/>
      <c r="E166" s="701"/>
      <c r="F166" s="701"/>
      <c r="G166" s="701"/>
      <c r="H166" s="103">
        <f>H62+H93+H96+H108+H112+H143+H147+H128+H150+H154+H136+H132+H140+H160+H165</f>
        <v>124794760.45</v>
      </c>
      <c r="I166" s="103">
        <f t="shared" ref="I166:P166" si="51">I62+I93+I96+I108+I112+I143+I147+I128+I150+I154+I136+I132+I140+I160+I165</f>
        <v>24900</v>
      </c>
      <c r="J166" s="103">
        <f t="shared" si="51"/>
        <v>124819660.45</v>
      </c>
      <c r="K166" s="103">
        <f t="shared" si="51"/>
        <v>33521479.18</v>
      </c>
      <c r="L166" s="103">
        <f t="shared" si="51"/>
        <v>0</v>
      </c>
      <c r="M166" s="103">
        <f t="shared" si="51"/>
        <v>33521479.18</v>
      </c>
      <c r="N166" s="103">
        <f t="shared" si="51"/>
        <v>34259965.640000001</v>
      </c>
      <c r="O166" s="103">
        <f t="shared" si="51"/>
        <v>0</v>
      </c>
      <c r="P166" s="103">
        <f t="shared" si="51"/>
        <v>34259965.640000001</v>
      </c>
    </row>
    <row r="167" spans="1:1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6" x14ac:dyDescent="0.3">
      <c r="A168" s="72" t="s">
        <v>132</v>
      </c>
      <c r="B168" s="73"/>
      <c r="C168" s="72"/>
      <c r="D168" s="72"/>
      <c r="E168" s="698" t="s">
        <v>133</v>
      </c>
      <c r="F168" s="698"/>
      <c r="G168" s="698"/>
      <c r="H168" s="1"/>
      <c r="I168" s="1"/>
      <c r="J168" s="1"/>
      <c r="K168" s="1"/>
      <c r="L168" s="1"/>
      <c r="M168" s="1"/>
      <c r="N168" s="1"/>
    </row>
    <row r="169" spans="1:16" x14ac:dyDescent="0.3">
      <c r="A169" s="2" t="s">
        <v>134</v>
      </c>
      <c r="B169" s="696" t="s">
        <v>135</v>
      </c>
      <c r="C169" s="699"/>
      <c r="D169" s="699"/>
      <c r="E169" s="699" t="s">
        <v>136</v>
      </c>
      <c r="F169" s="699"/>
      <c r="G169" s="699"/>
      <c r="H169" s="1"/>
      <c r="I169" s="1"/>
      <c r="J169" s="1"/>
      <c r="K169" s="1"/>
      <c r="L169" s="1"/>
      <c r="M169" s="1"/>
      <c r="N169" s="1"/>
    </row>
    <row r="170" spans="1:16" x14ac:dyDescent="0.3">
      <c r="A170" s="2"/>
      <c r="B170" s="207"/>
      <c r="C170" s="207"/>
      <c r="D170" s="207"/>
      <c r="E170" s="207"/>
      <c r="F170" s="207"/>
      <c r="G170" s="207"/>
      <c r="H170" s="1"/>
      <c r="I170" s="1"/>
      <c r="J170" s="1"/>
      <c r="K170" s="1"/>
      <c r="L170" s="1"/>
      <c r="M170" s="1"/>
      <c r="N170" s="1"/>
    </row>
    <row r="171" spans="1:16" x14ac:dyDescent="0.3">
      <c r="A171" s="72" t="s">
        <v>152</v>
      </c>
      <c r="B171" s="73"/>
      <c r="C171" s="75"/>
      <c r="D171" s="75"/>
      <c r="E171" s="5"/>
      <c r="F171" s="695" t="s">
        <v>138</v>
      </c>
      <c r="G171" s="695"/>
      <c r="H171" s="1"/>
      <c r="I171" s="1"/>
      <c r="J171" s="1"/>
      <c r="K171" s="1"/>
      <c r="L171" s="1"/>
      <c r="M171" s="1"/>
      <c r="N171" s="1"/>
    </row>
    <row r="172" spans="1:16" x14ac:dyDescent="0.3">
      <c r="A172" s="2" t="s">
        <v>134</v>
      </c>
      <c r="B172" s="696" t="s">
        <v>135</v>
      </c>
      <c r="C172" s="697"/>
      <c r="D172" s="697"/>
      <c r="E172" s="76"/>
      <c r="F172" s="697" t="s">
        <v>136</v>
      </c>
      <c r="G172" s="697"/>
      <c r="H172" s="1"/>
      <c r="I172" s="1"/>
      <c r="J172" s="1"/>
      <c r="K172" s="1"/>
      <c r="L172" s="1"/>
      <c r="M172" s="1"/>
      <c r="N172" s="1"/>
    </row>
    <row r="173" spans="1:16" x14ac:dyDescent="0.3">
      <c r="A173" s="2"/>
      <c r="B173" s="2"/>
      <c r="C173" s="2"/>
      <c r="D173" s="2"/>
      <c r="E173" s="2"/>
      <c r="F173" s="2"/>
      <c r="G173" s="2"/>
      <c r="H173" s="1"/>
      <c r="I173" s="1"/>
      <c r="J173" s="1"/>
      <c r="K173" s="1"/>
      <c r="L173" s="1"/>
      <c r="M173" s="1"/>
      <c r="N173" s="1"/>
    </row>
    <row r="174" spans="1:16" x14ac:dyDescent="0.3">
      <c r="A174" s="72" t="s">
        <v>153</v>
      </c>
      <c r="B174" s="73"/>
      <c r="C174" s="75"/>
      <c r="D174" s="75"/>
      <c r="E174" s="5"/>
      <c r="F174" s="695" t="s">
        <v>140</v>
      </c>
      <c r="G174" s="695"/>
      <c r="H174" s="1"/>
      <c r="I174" s="1"/>
      <c r="J174" s="1"/>
      <c r="K174" s="1"/>
      <c r="L174" s="1"/>
      <c r="M174" s="1"/>
      <c r="N174" s="1"/>
    </row>
    <row r="175" spans="1:16" x14ac:dyDescent="0.3">
      <c r="A175" s="2" t="s">
        <v>141</v>
      </c>
      <c r="B175" s="696" t="s">
        <v>135</v>
      </c>
      <c r="C175" s="697"/>
      <c r="D175" s="697"/>
      <c r="E175" s="76"/>
      <c r="F175" s="697" t="s">
        <v>136</v>
      </c>
      <c r="G175" s="697"/>
      <c r="H175" s="1"/>
      <c r="I175" s="1"/>
      <c r="J175" s="1"/>
      <c r="K175" s="1"/>
      <c r="L175" s="1"/>
      <c r="M175" s="1"/>
      <c r="N175" s="1"/>
    </row>
  </sheetData>
  <mergeCells count="59">
    <mergeCell ref="F171:G171"/>
    <mergeCell ref="B172:D172"/>
    <mergeCell ref="F172:G172"/>
    <mergeCell ref="F174:G174"/>
    <mergeCell ref="B175:D175"/>
    <mergeCell ref="F175:G175"/>
    <mergeCell ref="B169:D169"/>
    <mergeCell ref="E169:G169"/>
    <mergeCell ref="A147:G147"/>
    <mergeCell ref="A148:P148"/>
    <mergeCell ref="A150:G150"/>
    <mergeCell ref="A151:P151"/>
    <mergeCell ref="A154:G154"/>
    <mergeCell ref="A155:P155"/>
    <mergeCell ref="A160:G160"/>
    <mergeCell ref="A161:P161"/>
    <mergeCell ref="A165:G165"/>
    <mergeCell ref="A166:G166"/>
    <mergeCell ref="E168:G168"/>
    <mergeCell ref="A144:P144"/>
    <mergeCell ref="A119:G119"/>
    <mergeCell ref="A127:G127"/>
    <mergeCell ref="A128:G128"/>
    <mergeCell ref="A129:P129"/>
    <mergeCell ref="A132:G132"/>
    <mergeCell ref="A133:P133"/>
    <mergeCell ref="A136:G136"/>
    <mergeCell ref="A137:P137"/>
    <mergeCell ref="A140:G140"/>
    <mergeCell ref="A141:P141"/>
    <mergeCell ref="A143:G143"/>
    <mergeCell ref="A113:P114"/>
    <mergeCell ref="A62:G62"/>
    <mergeCell ref="A63:P63"/>
    <mergeCell ref="A93:G93"/>
    <mergeCell ref="A94:P94"/>
    <mergeCell ref="A96:G96"/>
    <mergeCell ref="A97:N98"/>
    <mergeCell ref="A102:G102"/>
    <mergeCell ref="A107:G107"/>
    <mergeCell ref="A108:G108"/>
    <mergeCell ref="A109:N109"/>
    <mergeCell ref="A112:G112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5" header="0.15748031496062992" footer="0.6"/>
  <pageSetup paperSize="9" scale="53" fitToWidth="2" fitToHeight="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7"/>
  <sheetViews>
    <sheetView topLeftCell="A149" zoomScale="90" zoomScaleNormal="90" workbookViewId="0">
      <selection activeCell="H173" sqref="H17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257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258</v>
      </c>
      <c r="C24" s="703"/>
      <c r="D24" s="703"/>
      <c r="E24" s="703"/>
      <c r="F24" s="703"/>
      <c r="G24" s="703"/>
      <c r="H24" s="703"/>
      <c r="I24" s="703"/>
      <c r="J24" s="95" t="str">
        <f>H19</f>
        <v>21 марта 2025</v>
      </c>
      <c r="K24" s="1"/>
      <c r="L24" s="1"/>
      <c r="M24" s="1"/>
      <c r="P24" s="21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18"/>
      <c r="M25" s="218"/>
      <c r="O25" s="21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18"/>
      <c r="M26" s="218"/>
      <c r="O26" s="218" t="s">
        <v>16</v>
      </c>
      <c r="P26" s="17" t="str">
        <f>H19</f>
        <v>21 марта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14"/>
      <c r="I27" s="214"/>
      <c r="J27" s="214"/>
      <c r="L27" s="218"/>
      <c r="M27" s="218"/>
      <c r="O27" s="21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14"/>
      <c r="I28" s="214"/>
      <c r="J28" s="214"/>
      <c r="L28" s="218"/>
      <c r="M28" s="218"/>
      <c r="O28" s="21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18"/>
      <c r="M29" s="218"/>
      <c r="O29" s="21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18"/>
      <c r="M30" s="218"/>
      <c r="O30" s="21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18"/>
      <c r="M31" s="218"/>
      <c r="O31" s="21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18"/>
      <c r="M32" s="218"/>
      <c r="O32" s="21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45735</v>
      </c>
      <c r="I34" s="216" t="s">
        <v>150</v>
      </c>
      <c r="J34" s="216" t="s">
        <v>151</v>
      </c>
      <c r="K34" s="96">
        <f>H34</f>
        <v>45735</v>
      </c>
      <c r="L34" s="216" t="s">
        <v>150</v>
      </c>
      <c r="M34" s="216" t="s">
        <v>151</v>
      </c>
      <c r="N34" s="96">
        <f>H34</f>
        <v>45735</v>
      </c>
      <c r="O34" s="216" t="s">
        <v>150</v>
      </c>
      <c r="P34" s="216" t="s">
        <v>151</v>
      </c>
    </row>
    <row r="35" spans="1:16" x14ac:dyDescent="0.3">
      <c r="A35" s="215">
        <v>1</v>
      </c>
      <c r="B35" s="215">
        <f t="shared" ref="B35:G35" si="0">SUM(A35+1)</f>
        <v>2</v>
      </c>
      <c r="C35" s="215">
        <f t="shared" si="0"/>
        <v>3</v>
      </c>
      <c r="D35" s="215">
        <f t="shared" si="0"/>
        <v>4</v>
      </c>
      <c r="E35" s="215">
        <f t="shared" si="0"/>
        <v>5</v>
      </c>
      <c r="F35" s="215">
        <f t="shared" si="0"/>
        <v>6</v>
      </c>
      <c r="G35" s="215">
        <f t="shared" si="0"/>
        <v>7</v>
      </c>
      <c r="H35" s="215">
        <v>8</v>
      </c>
      <c r="I35" s="215">
        <v>9</v>
      </c>
      <c r="J35" s="215">
        <v>10</v>
      </c>
      <c r="K35" s="215">
        <v>11</v>
      </c>
      <c r="L35" s="215">
        <v>12</v>
      </c>
      <c r="M35" s="215">
        <v>13</v>
      </c>
      <c r="N35" s="215">
        <v>14</v>
      </c>
      <c r="O35" s="215">
        <v>15</v>
      </c>
      <c r="P35" s="21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1" si="1">H38+I38</f>
        <v>30000</v>
      </c>
      <c r="K38" s="32">
        <v>20000</v>
      </c>
      <c r="L38" s="32"/>
      <c r="M38" s="32">
        <f t="shared" ref="M38:M61" si="2">K38+L38</f>
        <v>20000</v>
      </c>
      <c r="N38" s="32">
        <v>20000</v>
      </c>
      <c r="O38" s="32"/>
      <c r="P38" s="32">
        <f t="shared" ref="P38:P61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48694</v>
      </c>
      <c r="I49" s="32"/>
      <c r="J49" s="32">
        <f t="shared" si="1"/>
        <v>48694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/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90</v>
      </c>
      <c r="G57" s="29" t="s">
        <v>48</v>
      </c>
      <c r="H57" s="32">
        <v>41306</v>
      </c>
      <c r="I57" s="32"/>
      <c r="J57" s="32">
        <f t="shared" si="1"/>
        <v>41306</v>
      </c>
      <c r="K57" s="32"/>
      <c r="L57" s="32"/>
      <c r="M57" s="32"/>
      <c r="N57" s="32"/>
      <c r="O57" s="32"/>
      <c r="P57" s="32"/>
    </row>
    <row r="58" spans="1:16" x14ac:dyDescent="0.3">
      <c r="A58" s="40" t="s">
        <v>91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92</v>
      </c>
      <c r="G58" s="29" t="s">
        <v>48</v>
      </c>
      <c r="H58" s="32">
        <v>80000</v>
      </c>
      <c r="I58" s="32"/>
      <c r="J58" s="32">
        <f t="shared" si="1"/>
        <v>80000</v>
      </c>
      <c r="K58" s="32">
        <v>80000</v>
      </c>
      <c r="L58" s="32"/>
      <c r="M58" s="32">
        <f t="shared" si="2"/>
        <v>80000</v>
      </c>
      <c r="N58" s="32">
        <v>80000</v>
      </c>
      <c r="O58" s="32"/>
      <c r="P58" s="32">
        <f t="shared" si="3"/>
        <v>80000</v>
      </c>
    </row>
    <row r="59" spans="1:16" x14ac:dyDescent="0.3">
      <c r="A59" s="40" t="s">
        <v>93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95</v>
      </c>
      <c r="G59" s="29" t="s">
        <v>48</v>
      </c>
      <c r="H59" s="32">
        <v>1256402</v>
      </c>
      <c r="I59" s="32"/>
      <c r="J59" s="32">
        <f t="shared" si="1"/>
        <v>1256402</v>
      </c>
      <c r="K59" s="32">
        <v>1256402</v>
      </c>
      <c r="L59" s="32"/>
      <c r="M59" s="32">
        <f t="shared" si="2"/>
        <v>1256402</v>
      </c>
      <c r="N59" s="32">
        <v>1256402</v>
      </c>
      <c r="O59" s="32"/>
      <c r="P59" s="32">
        <f t="shared" si="3"/>
        <v>1256402</v>
      </c>
    </row>
    <row r="60" spans="1:16" x14ac:dyDescent="0.3">
      <c r="A60" s="40" t="s">
        <v>96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97</v>
      </c>
      <c r="G60" s="29" t="s">
        <v>48</v>
      </c>
      <c r="H60" s="32">
        <v>16817</v>
      </c>
      <c r="I60" s="32"/>
      <c r="J60" s="32">
        <f t="shared" si="1"/>
        <v>16817</v>
      </c>
      <c r="K60" s="32">
        <v>16817</v>
      </c>
      <c r="L60" s="32"/>
      <c r="M60" s="32">
        <f t="shared" si="2"/>
        <v>16817</v>
      </c>
      <c r="N60" s="32">
        <v>16817</v>
      </c>
      <c r="O60" s="32"/>
      <c r="P60" s="32">
        <f t="shared" si="3"/>
        <v>16817</v>
      </c>
    </row>
    <row r="61" spans="1:16" ht="24" x14ac:dyDescent="0.3">
      <c r="A61" s="40" t="s">
        <v>229</v>
      </c>
      <c r="B61" s="28" t="s">
        <v>43</v>
      </c>
      <c r="C61" s="28" t="s">
        <v>44</v>
      </c>
      <c r="D61" s="29" t="s">
        <v>45</v>
      </c>
      <c r="E61" s="29" t="s">
        <v>227</v>
      </c>
      <c r="F61" s="29" t="s">
        <v>228</v>
      </c>
      <c r="G61" s="29" t="s">
        <v>48</v>
      </c>
      <c r="H61" s="32">
        <v>95.75</v>
      </c>
      <c r="I61" s="32"/>
      <c r="J61" s="32">
        <f t="shared" si="1"/>
        <v>95.75</v>
      </c>
      <c r="K61" s="32">
        <v>0</v>
      </c>
      <c r="L61" s="32"/>
      <c r="M61" s="32">
        <f t="shared" si="2"/>
        <v>0</v>
      </c>
      <c r="N61" s="32">
        <v>0</v>
      </c>
      <c r="O61" s="32"/>
      <c r="P61" s="32">
        <f t="shared" si="3"/>
        <v>0</v>
      </c>
    </row>
    <row r="62" spans="1:16" x14ac:dyDescent="0.3">
      <c r="A62" s="672" t="s">
        <v>98</v>
      </c>
      <c r="B62" s="672"/>
      <c r="C62" s="672"/>
      <c r="D62" s="672"/>
      <c r="E62" s="672"/>
      <c r="F62" s="672"/>
      <c r="G62" s="672"/>
      <c r="H62" s="83">
        <f>SUM(H37:H61)</f>
        <v>12073290.520000001</v>
      </c>
      <c r="I62" s="83">
        <f t="shared" ref="I62:P62" si="4">SUM(I37:I61)</f>
        <v>0</v>
      </c>
      <c r="J62" s="83">
        <f t="shared" si="4"/>
        <v>12073290.520000001</v>
      </c>
      <c r="K62" s="83">
        <f t="shared" si="4"/>
        <v>13841931.029999999</v>
      </c>
      <c r="L62" s="83">
        <f t="shared" si="4"/>
        <v>0</v>
      </c>
      <c r="M62" s="83">
        <f t="shared" si="4"/>
        <v>13841931.029999999</v>
      </c>
      <c r="N62" s="83">
        <f t="shared" si="4"/>
        <v>14169934.189999999</v>
      </c>
      <c r="O62" s="83">
        <f t="shared" si="4"/>
        <v>0</v>
      </c>
      <c r="P62" s="83">
        <f t="shared" si="4"/>
        <v>14169934.189999999</v>
      </c>
    </row>
    <row r="63" spans="1:16" x14ac:dyDescent="0.3">
      <c r="A63" s="661" t="s">
        <v>41</v>
      </c>
      <c r="B63" s="661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</row>
    <row r="64" spans="1:16" x14ac:dyDescent="0.3">
      <c r="A64" s="215" t="s">
        <v>99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211000</v>
      </c>
      <c r="G64" s="30">
        <v>1000</v>
      </c>
      <c r="H64" s="32">
        <v>4486117.59</v>
      </c>
      <c r="I64" s="32"/>
      <c r="J64" s="32">
        <f>H64+I64</f>
        <v>4486117.59</v>
      </c>
      <c r="K64" s="32">
        <v>4488786.72</v>
      </c>
      <c r="L64" s="32"/>
      <c r="M64" s="32">
        <f>K64+L64</f>
        <v>4488786.72</v>
      </c>
      <c r="N64" s="32">
        <v>4488786.72</v>
      </c>
      <c r="O64" s="32"/>
      <c r="P64" s="32">
        <f>N64+O64</f>
        <v>4488786.72</v>
      </c>
    </row>
    <row r="65" spans="1:16" ht="36" x14ac:dyDescent="0.3">
      <c r="A65" s="36" t="s">
        <v>210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266100</v>
      </c>
      <c r="G65" s="30">
        <v>1000</v>
      </c>
      <c r="H65" s="32">
        <v>2669.13</v>
      </c>
      <c r="I65" s="32"/>
      <c r="J65" s="32">
        <f>H65+I65</f>
        <v>2669.13</v>
      </c>
      <c r="K65" s="32"/>
      <c r="L65" s="32"/>
      <c r="M65" s="32"/>
      <c r="N65" s="32"/>
      <c r="O65" s="32"/>
      <c r="P65" s="32"/>
    </row>
    <row r="66" spans="1:16" ht="36" x14ac:dyDescent="0.3">
      <c r="A66" s="40" t="s">
        <v>49</v>
      </c>
      <c r="B66" s="28" t="s">
        <v>43</v>
      </c>
      <c r="C66" s="28" t="s">
        <v>100</v>
      </c>
      <c r="D66" s="29" t="s">
        <v>101</v>
      </c>
      <c r="E66" s="30">
        <v>112</v>
      </c>
      <c r="F66" s="31">
        <v>214000</v>
      </c>
      <c r="G66" s="30">
        <v>1000</v>
      </c>
      <c r="H66" s="32">
        <v>91882.989999999991</v>
      </c>
      <c r="I66" s="32"/>
      <c r="J66" s="32">
        <f t="shared" ref="J66:J92" si="5">H66+I66</f>
        <v>91882.989999999991</v>
      </c>
      <c r="K66" s="32">
        <v>20000</v>
      </c>
      <c r="L66" s="32"/>
      <c r="M66" s="32">
        <f t="shared" ref="M66:M92" si="6">K66+L66</f>
        <v>20000</v>
      </c>
      <c r="N66" s="32">
        <v>20000</v>
      </c>
      <c r="O66" s="32"/>
      <c r="P66" s="32">
        <f t="shared" ref="P66:P92" si="7">N66+O66</f>
        <v>20000</v>
      </c>
    </row>
    <row r="67" spans="1:16" x14ac:dyDescent="0.3">
      <c r="A67" s="215" t="s">
        <v>50</v>
      </c>
      <c r="B67" s="28" t="s">
        <v>43</v>
      </c>
      <c r="C67" s="28" t="s">
        <v>100</v>
      </c>
      <c r="D67" s="29" t="s">
        <v>101</v>
      </c>
      <c r="E67" s="30">
        <v>119</v>
      </c>
      <c r="F67" s="30">
        <v>213000</v>
      </c>
      <c r="G67" s="30">
        <v>1000</v>
      </c>
      <c r="H67" s="32">
        <v>1355613.59</v>
      </c>
      <c r="I67" s="32"/>
      <c r="J67" s="32">
        <f t="shared" si="5"/>
        <v>1355613.59</v>
      </c>
      <c r="K67" s="32">
        <v>1355613.59</v>
      </c>
      <c r="L67" s="32"/>
      <c r="M67" s="32">
        <f t="shared" si="6"/>
        <v>1355613.59</v>
      </c>
      <c r="N67" s="32">
        <v>1355613.59</v>
      </c>
      <c r="O67" s="32"/>
      <c r="P67" s="32">
        <f t="shared" si="7"/>
        <v>1355613.59</v>
      </c>
    </row>
    <row r="68" spans="1:16" x14ac:dyDescent="0.3">
      <c r="A68" s="215" t="s">
        <v>53</v>
      </c>
      <c r="B68" s="28" t="s">
        <v>43</v>
      </c>
      <c r="C68" s="28" t="s">
        <v>100</v>
      </c>
      <c r="D68" s="29" t="s">
        <v>101</v>
      </c>
      <c r="E68" s="30">
        <v>244</v>
      </c>
      <c r="F68" s="30">
        <v>221100</v>
      </c>
      <c r="G68" s="30">
        <v>1000</v>
      </c>
      <c r="H68" s="32">
        <v>300</v>
      </c>
      <c r="I68" s="32"/>
      <c r="J68" s="32">
        <f t="shared" si="5"/>
        <v>300</v>
      </c>
      <c r="K68" s="32">
        <v>0</v>
      </c>
      <c r="L68" s="32"/>
      <c r="M68" s="32">
        <f t="shared" si="6"/>
        <v>0</v>
      </c>
      <c r="N68" s="32">
        <v>0</v>
      </c>
      <c r="O68" s="32"/>
      <c r="P68" s="32">
        <f t="shared" si="7"/>
        <v>0</v>
      </c>
    </row>
    <row r="69" spans="1:16" x14ac:dyDescent="0.3">
      <c r="A69" s="81" t="s">
        <v>58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60</v>
      </c>
      <c r="G69" s="29" t="s">
        <v>48</v>
      </c>
      <c r="H69" s="32">
        <v>3576721.75</v>
      </c>
      <c r="I69" s="32"/>
      <c r="J69" s="32">
        <f t="shared" si="5"/>
        <v>3576721.75</v>
      </c>
      <c r="K69" s="32">
        <v>4226794.0999999996</v>
      </c>
      <c r="L69" s="32"/>
      <c r="M69" s="32">
        <f t="shared" si="6"/>
        <v>4226794.0999999996</v>
      </c>
      <c r="N69" s="32">
        <v>4420314.8899999997</v>
      </c>
      <c r="O69" s="32"/>
      <c r="P69" s="32">
        <f t="shared" si="7"/>
        <v>4420314.8899999997</v>
      </c>
    </row>
    <row r="70" spans="1:16" x14ac:dyDescent="0.3">
      <c r="A70" s="40" t="s">
        <v>61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62</v>
      </c>
      <c r="G70" s="29" t="s">
        <v>48</v>
      </c>
      <c r="H70" s="32">
        <v>1343722.52</v>
      </c>
      <c r="I70" s="32"/>
      <c r="J70" s="32">
        <f t="shared" si="5"/>
        <v>1343722.52</v>
      </c>
      <c r="K70" s="32">
        <v>1902380.6</v>
      </c>
      <c r="L70" s="32"/>
      <c r="M70" s="32">
        <f t="shared" si="6"/>
        <v>1902380.6</v>
      </c>
      <c r="N70" s="32">
        <v>1983351.63</v>
      </c>
      <c r="O70" s="32"/>
      <c r="P70" s="32">
        <f t="shared" si="7"/>
        <v>1983351.63</v>
      </c>
    </row>
    <row r="71" spans="1:16" x14ac:dyDescent="0.3">
      <c r="A71" s="40" t="s">
        <v>63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64</v>
      </c>
      <c r="G71" s="29" t="s">
        <v>48</v>
      </c>
      <c r="H71" s="32">
        <v>121057.60000000001</v>
      </c>
      <c r="I71" s="32"/>
      <c r="J71" s="32">
        <f t="shared" si="5"/>
        <v>121057.60000000001</v>
      </c>
      <c r="K71" s="32">
        <v>172092.96</v>
      </c>
      <c r="L71" s="32"/>
      <c r="M71" s="32">
        <f t="shared" si="6"/>
        <v>172092.96</v>
      </c>
      <c r="N71" s="32">
        <v>179678.2</v>
      </c>
      <c r="O71" s="32"/>
      <c r="P71" s="32">
        <f t="shared" si="7"/>
        <v>179678.2</v>
      </c>
    </row>
    <row r="72" spans="1:16" x14ac:dyDescent="0.3">
      <c r="A72" s="40" t="s">
        <v>65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66</v>
      </c>
      <c r="G72" s="29" t="s">
        <v>48</v>
      </c>
      <c r="H72" s="32">
        <v>182131.20000000001</v>
      </c>
      <c r="I72" s="32"/>
      <c r="J72" s="32">
        <f t="shared" si="5"/>
        <v>182131.20000000001</v>
      </c>
      <c r="K72" s="32">
        <v>295668.96000000002</v>
      </c>
      <c r="L72" s="32"/>
      <c r="M72" s="32">
        <f t="shared" si="6"/>
        <v>295668.96000000002</v>
      </c>
      <c r="N72" s="32">
        <v>308699.12</v>
      </c>
      <c r="O72" s="32"/>
      <c r="P72" s="32">
        <f t="shared" si="7"/>
        <v>308699.12</v>
      </c>
    </row>
    <row r="73" spans="1:16" x14ac:dyDescent="0.3">
      <c r="A73" s="81" t="s">
        <v>67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68</v>
      </c>
      <c r="G73" s="29" t="s">
        <v>48</v>
      </c>
      <c r="H73" s="32">
        <v>59536.4</v>
      </c>
      <c r="I73" s="32"/>
      <c r="J73" s="32">
        <f t="shared" si="5"/>
        <v>59536.4</v>
      </c>
      <c r="K73" s="32">
        <v>84527.22</v>
      </c>
      <c r="L73" s="32"/>
      <c r="M73" s="32">
        <f t="shared" si="6"/>
        <v>84527.22</v>
      </c>
      <c r="N73" s="32">
        <v>86184.55</v>
      </c>
      <c r="O73" s="32"/>
      <c r="P73" s="32">
        <f t="shared" si="7"/>
        <v>86184.55</v>
      </c>
    </row>
    <row r="74" spans="1:16" ht="24" x14ac:dyDescent="0.3">
      <c r="A74" s="40" t="s">
        <v>69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70</v>
      </c>
      <c r="G74" s="29" t="s">
        <v>48</v>
      </c>
      <c r="H74" s="32">
        <v>13200</v>
      </c>
      <c r="I74" s="32"/>
      <c r="J74" s="32">
        <f t="shared" si="5"/>
        <v>13200</v>
      </c>
      <c r="K74" s="32">
        <v>18000</v>
      </c>
      <c r="L74" s="32"/>
      <c r="M74" s="32">
        <f t="shared" si="6"/>
        <v>18000</v>
      </c>
      <c r="N74" s="32">
        <v>22500</v>
      </c>
      <c r="O74" s="32"/>
      <c r="P74" s="32">
        <f t="shared" si="7"/>
        <v>22500</v>
      </c>
    </row>
    <row r="75" spans="1:16" ht="24" x14ac:dyDescent="0.3">
      <c r="A75" s="81" t="s">
        <v>102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72</v>
      </c>
      <c r="G75" s="29" t="s">
        <v>48</v>
      </c>
      <c r="H75" s="32">
        <v>94200</v>
      </c>
      <c r="I75" s="32"/>
      <c r="J75" s="32">
        <f t="shared" si="5"/>
        <v>94200</v>
      </c>
      <c r="K75" s="32">
        <v>85500</v>
      </c>
      <c r="L75" s="32"/>
      <c r="M75" s="32">
        <f t="shared" si="6"/>
        <v>85500</v>
      </c>
      <c r="N75" s="32">
        <v>106875</v>
      </c>
      <c r="O75" s="32"/>
      <c r="P75" s="32">
        <f t="shared" si="7"/>
        <v>106875</v>
      </c>
    </row>
    <row r="76" spans="1:16" x14ac:dyDescent="0.3">
      <c r="A76" s="40" t="s">
        <v>73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74</v>
      </c>
      <c r="G76" s="29" t="s">
        <v>48</v>
      </c>
      <c r="H76" s="32">
        <v>120000</v>
      </c>
      <c r="I76" s="32"/>
      <c r="J76" s="32">
        <f t="shared" si="5"/>
        <v>120000</v>
      </c>
      <c r="K76" s="32">
        <v>100000</v>
      </c>
      <c r="L76" s="32"/>
      <c r="M76" s="32">
        <f t="shared" si="6"/>
        <v>100000</v>
      </c>
      <c r="N76" s="32">
        <v>100000</v>
      </c>
      <c r="O76" s="32"/>
      <c r="P76" s="32">
        <f t="shared" si="7"/>
        <v>100000</v>
      </c>
    </row>
    <row r="77" spans="1:16" x14ac:dyDescent="0.3">
      <c r="A77" s="40" t="s">
        <v>75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76</v>
      </c>
      <c r="G77" s="29" t="s">
        <v>48</v>
      </c>
      <c r="H77" s="32">
        <v>0</v>
      </c>
      <c r="I77" s="32"/>
      <c r="J77" s="32">
        <f t="shared" si="5"/>
        <v>0</v>
      </c>
      <c r="K77" s="34"/>
      <c r="L77" s="34"/>
      <c r="M77" s="32">
        <f t="shared" si="6"/>
        <v>0</v>
      </c>
      <c r="N77" s="34"/>
      <c r="O77" s="32"/>
      <c r="P77" s="32">
        <f t="shared" si="7"/>
        <v>0</v>
      </c>
    </row>
    <row r="78" spans="1:16" x14ac:dyDescent="0.3">
      <c r="A78" s="40" t="s">
        <v>77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78</v>
      </c>
      <c r="G78" s="29" t="s">
        <v>48</v>
      </c>
      <c r="H78" s="32">
        <v>63765.84</v>
      </c>
      <c r="I78" s="32"/>
      <c r="J78" s="32">
        <f t="shared" si="5"/>
        <v>63765.84</v>
      </c>
      <c r="K78" s="32">
        <v>99250</v>
      </c>
      <c r="L78" s="32"/>
      <c r="M78" s="32">
        <f t="shared" si="6"/>
        <v>99250</v>
      </c>
      <c r="N78" s="32">
        <v>124062.5</v>
      </c>
      <c r="O78" s="32"/>
      <c r="P78" s="32">
        <f t="shared" si="7"/>
        <v>124062.5</v>
      </c>
    </row>
    <row r="79" spans="1:16" x14ac:dyDescent="0.3">
      <c r="A79" s="215" t="s">
        <v>103</v>
      </c>
      <c r="B79" s="40" t="s">
        <v>43</v>
      </c>
      <c r="C79" s="40" t="s">
        <v>100</v>
      </c>
      <c r="D79" s="29" t="s">
        <v>101</v>
      </c>
      <c r="E79" s="215">
        <v>244</v>
      </c>
      <c r="F79" s="42">
        <v>226500</v>
      </c>
      <c r="G79" s="29" t="s">
        <v>48</v>
      </c>
      <c r="H79" s="32">
        <v>195300</v>
      </c>
      <c r="I79" s="32"/>
      <c r="J79" s="32">
        <f t="shared" si="5"/>
        <v>195300</v>
      </c>
      <c r="K79" s="32">
        <v>244125</v>
      </c>
      <c r="L79" s="32"/>
      <c r="M79" s="32">
        <f t="shared" si="6"/>
        <v>244125</v>
      </c>
      <c r="N79" s="32">
        <v>305156.25</v>
      </c>
      <c r="O79" s="32"/>
      <c r="P79" s="32">
        <f t="shared" si="7"/>
        <v>305156.25</v>
      </c>
    </row>
    <row r="80" spans="1:16" ht="24" x14ac:dyDescent="0.3">
      <c r="A80" s="40" t="s">
        <v>79</v>
      </c>
      <c r="B80" s="40" t="s">
        <v>43</v>
      </c>
      <c r="C80" s="40" t="s">
        <v>100</v>
      </c>
      <c r="D80" s="29" t="s">
        <v>101</v>
      </c>
      <c r="E80" s="215">
        <v>244</v>
      </c>
      <c r="F80" s="42">
        <v>226800</v>
      </c>
      <c r="G80" s="29" t="s">
        <v>48</v>
      </c>
      <c r="H80" s="32">
        <v>335000</v>
      </c>
      <c r="I80" s="32"/>
      <c r="J80" s="32">
        <f t="shared" si="5"/>
        <v>335000</v>
      </c>
      <c r="K80" s="32">
        <v>337000</v>
      </c>
      <c r="L80" s="32"/>
      <c r="M80" s="32">
        <f t="shared" si="6"/>
        <v>337000</v>
      </c>
      <c r="N80" s="32">
        <v>337000</v>
      </c>
      <c r="O80" s="32"/>
      <c r="P80" s="32">
        <f t="shared" si="7"/>
        <v>337000</v>
      </c>
    </row>
    <row r="81" spans="1:16" x14ac:dyDescent="0.3">
      <c r="A81" s="40" t="s">
        <v>81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82</v>
      </c>
      <c r="G81" s="29" t="s">
        <v>48</v>
      </c>
      <c r="H81" s="32">
        <v>124600</v>
      </c>
      <c r="I81" s="32"/>
      <c r="J81" s="32">
        <f t="shared" si="5"/>
        <v>124600</v>
      </c>
      <c r="K81" s="32">
        <v>100000</v>
      </c>
      <c r="L81" s="32"/>
      <c r="M81" s="32">
        <f t="shared" si="6"/>
        <v>100000</v>
      </c>
      <c r="N81" s="32">
        <v>100000</v>
      </c>
      <c r="O81" s="32"/>
      <c r="P81" s="32">
        <f t="shared" si="7"/>
        <v>100000</v>
      </c>
    </row>
    <row r="82" spans="1:16" x14ac:dyDescent="0.3">
      <c r="A82" s="40" t="s">
        <v>104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105</v>
      </c>
      <c r="G82" s="29" t="s">
        <v>48</v>
      </c>
      <c r="H82" s="32">
        <v>14000</v>
      </c>
      <c r="I82" s="32"/>
      <c r="J82" s="32">
        <f t="shared" si="5"/>
        <v>14000</v>
      </c>
      <c r="K82" s="32">
        <v>14000</v>
      </c>
      <c r="L82" s="32"/>
      <c r="M82" s="32">
        <f t="shared" si="6"/>
        <v>14000</v>
      </c>
      <c r="N82" s="32">
        <v>16000</v>
      </c>
      <c r="O82" s="32"/>
      <c r="P82" s="32">
        <f t="shared" si="7"/>
        <v>16000</v>
      </c>
    </row>
    <row r="83" spans="1:16" ht="24" x14ac:dyDescent="0.3">
      <c r="A83" s="40" t="s">
        <v>83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84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82" t="s">
        <v>85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86</v>
      </c>
      <c r="G84" s="29" t="s">
        <v>48</v>
      </c>
      <c r="H84" s="32">
        <v>30000</v>
      </c>
      <c r="I84" s="32"/>
      <c r="J84" s="32">
        <f t="shared" si="5"/>
        <v>30000</v>
      </c>
      <c r="K84" s="32">
        <v>30000</v>
      </c>
      <c r="L84" s="32"/>
      <c r="M84" s="32">
        <f t="shared" si="6"/>
        <v>30000</v>
      </c>
      <c r="N84" s="32">
        <v>30000</v>
      </c>
      <c r="O84" s="32"/>
      <c r="P84" s="32">
        <f t="shared" si="7"/>
        <v>30000</v>
      </c>
    </row>
    <row r="85" spans="1:16" x14ac:dyDescent="0.3">
      <c r="A85" s="82" t="s">
        <v>220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219</v>
      </c>
      <c r="G85" s="29" t="s">
        <v>48</v>
      </c>
      <c r="H85" s="32">
        <v>150000</v>
      </c>
      <c r="I85" s="32"/>
      <c r="J85" s="32">
        <f t="shared" si="5"/>
        <v>150000</v>
      </c>
      <c r="K85" s="32">
        <v>0</v>
      </c>
      <c r="L85" s="32"/>
      <c r="M85" s="32">
        <f t="shared" si="6"/>
        <v>0</v>
      </c>
      <c r="N85" s="32">
        <v>0</v>
      </c>
      <c r="O85" s="32"/>
      <c r="P85" s="32">
        <f t="shared" si="7"/>
        <v>0</v>
      </c>
    </row>
    <row r="86" spans="1:16" x14ac:dyDescent="0.3">
      <c r="A86" s="40" t="s">
        <v>89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90</v>
      </c>
      <c r="G86" s="29" t="s">
        <v>48</v>
      </c>
      <c r="H86" s="32">
        <v>54556</v>
      </c>
      <c r="I86" s="32"/>
      <c r="J86" s="32">
        <f t="shared" si="5"/>
        <v>54556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40" t="s">
        <v>106</v>
      </c>
      <c r="B87" s="44" t="s">
        <v>43</v>
      </c>
      <c r="C87" s="44" t="s">
        <v>100</v>
      </c>
      <c r="D87" s="29" t="s">
        <v>101</v>
      </c>
      <c r="E87" s="43" t="s">
        <v>54</v>
      </c>
      <c r="F87" s="43" t="s">
        <v>107</v>
      </c>
      <c r="G87" s="29" t="s">
        <v>48</v>
      </c>
      <c r="H87" s="32">
        <v>22500</v>
      </c>
      <c r="I87" s="32"/>
      <c r="J87" s="32">
        <f t="shared" si="5"/>
        <v>22500</v>
      </c>
      <c r="K87" s="32">
        <v>22500</v>
      </c>
      <c r="L87" s="32"/>
      <c r="M87" s="32">
        <f t="shared" si="6"/>
        <v>22500</v>
      </c>
      <c r="N87" s="32">
        <v>22500</v>
      </c>
      <c r="O87" s="32"/>
      <c r="P87" s="32">
        <f t="shared" si="7"/>
        <v>22500</v>
      </c>
    </row>
    <row r="88" spans="1:16" x14ac:dyDescent="0.3">
      <c r="A88" s="40" t="s">
        <v>91</v>
      </c>
      <c r="B88" s="28" t="s">
        <v>43</v>
      </c>
      <c r="C88" s="28" t="s">
        <v>100</v>
      </c>
      <c r="D88" s="29" t="s">
        <v>101</v>
      </c>
      <c r="E88" s="45" t="s">
        <v>54</v>
      </c>
      <c r="F88" s="45" t="s">
        <v>92</v>
      </c>
      <c r="G88" s="45" t="s">
        <v>48</v>
      </c>
      <c r="H88" s="32">
        <v>65444</v>
      </c>
      <c r="I88" s="32"/>
      <c r="J88" s="32">
        <f t="shared" si="5"/>
        <v>65444</v>
      </c>
      <c r="K88" s="32">
        <v>80000</v>
      </c>
      <c r="L88" s="32"/>
      <c r="M88" s="32">
        <f t="shared" si="6"/>
        <v>80000</v>
      </c>
      <c r="N88" s="32">
        <v>80000</v>
      </c>
      <c r="O88" s="32"/>
      <c r="P88" s="32">
        <f t="shared" si="7"/>
        <v>80000</v>
      </c>
    </row>
    <row r="89" spans="1:16" x14ac:dyDescent="0.3">
      <c r="A89" s="40" t="s">
        <v>93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95</v>
      </c>
      <c r="G89" s="46" t="s">
        <v>48</v>
      </c>
      <c r="H89" s="32">
        <v>60238</v>
      </c>
      <c r="I89" s="32"/>
      <c r="J89" s="32">
        <f t="shared" si="5"/>
        <v>60238</v>
      </c>
      <c r="K89" s="32">
        <v>60238</v>
      </c>
      <c r="L89" s="32"/>
      <c r="M89" s="32">
        <f t="shared" si="6"/>
        <v>60238</v>
      </c>
      <c r="N89" s="32">
        <v>60238</v>
      </c>
      <c r="O89" s="32"/>
      <c r="P89" s="32">
        <f t="shared" si="7"/>
        <v>60238</v>
      </c>
    </row>
    <row r="90" spans="1:16" x14ac:dyDescent="0.3">
      <c r="A90" s="40" t="s">
        <v>108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97</v>
      </c>
      <c r="G90" s="46" t="s">
        <v>48</v>
      </c>
      <c r="H90" s="32">
        <v>25281</v>
      </c>
      <c r="I90" s="32"/>
      <c r="J90" s="32">
        <f t="shared" si="5"/>
        <v>25281</v>
      </c>
      <c r="K90" s="32">
        <v>25281</v>
      </c>
      <c r="L90" s="32"/>
      <c r="M90" s="32">
        <f t="shared" si="6"/>
        <v>25281</v>
      </c>
      <c r="N90" s="32">
        <v>25281</v>
      </c>
      <c r="O90" s="32"/>
      <c r="P90" s="32">
        <f t="shared" si="7"/>
        <v>25281</v>
      </c>
    </row>
    <row r="91" spans="1:16" x14ac:dyDescent="0.3">
      <c r="A91" s="40" t="s">
        <v>109</v>
      </c>
      <c r="B91" s="28" t="s">
        <v>43</v>
      </c>
      <c r="C91" s="28" t="s">
        <v>100</v>
      </c>
      <c r="D91" s="29" t="s">
        <v>101</v>
      </c>
      <c r="E91" s="29" t="s">
        <v>110</v>
      </c>
      <c r="F91" s="46" t="s">
        <v>111</v>
      </c>
      <c r="G91" s="46" t="s">
        <v>48</v>
      </c>
      <c r="H91" s="32">
        <v>37790</v>
      </c>
      <c r="I91" s="32"/>
      <c r="J91" s="32">
        <f t="shared" si="5"/>
        <v>37790</v>
      </c>
      <c r="K91" s="32">
        <v>37790</v>
      </c>
      <c r="L91" s="32"/>
      <c r="M91" s="32">
        <f t="shared" si="6"/>
        <v>37790</v>
      </c>
      <c r="N91" s="32">
        <v>37790</v>
      </c>
      <c r="O91" s="32"/>
      <c r="P91" s="32">
        <f t="shared" si="7"/>
        <v>37790</v>
      </c>
    </row>
    <row r="92" spans="1:16" ht="24" x14ac:dyDescent="0.3">
      <c r="A92" s="40" t="s">
        <v>229</v>
      </c>
      <c r="B92" s="28" t="s">
        <v>43</v>
      </c>
      <c r="C92" s="28" t="s">
        <v>100</v>
      </c>
      <c r="D92" s="29" t="s">
        <v>101</v>
      </c>
      <c r="E92" s="29" t="s">
        <v>227</v>
      </c>
      <c r="F92" s="46" t="s">
        <v>228</v>
      </c>
      <c r="G92" s="46" t="s">
        <v>48</v>
      </c>
      <c r="H92" s="32">
        <v>177.02</v>
      </c>
      <c r="I92" s="32"/>
      <c r="J92" s="32">
        <f t="shared" si="5"/>
        <v>177.02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672" t="s">
        <v>98</v>
      </c>
      <c r="B93" s="672"/>
      <c r="C93" s="672"/>
      <c r="D93" s="672"/>
      <c r="E93" s="672"/>
      <c r="F93" s="672"/>
      <c r="G93" s="672"/>
      <c r="H93" s="98">
        <f>SUM(H64:H92)</f>
        <v>12665804.629999999</v>
      </c>
      <c r="I93" s="98">
        <f t="shared" ref="I93:P93" si="8">SUM(I64:I92)</f>
        <v>0</v>
      </c>
      <c r="J93" s="98">
        <f t="shared" si="8"/>
        <v>12665804.629999999</v>
      </c>
      <c r="K93" s="98">
        <f t="shared" si="8"/>
        <v>13879548.150000002</v>
      </c>
      <c r="L93" s="98">
        <f t="shared" si="8"/>
        <v>0</v>
      </c>
      <c r="M93" s="98">
        <f t="shared" si="8"/>
        <v>13879548.150000002</v>
      </c>
      <c r="N93" s="98">
        <f t="shared" si="8"/>
        <v>14290031.449999997</v>
      </c>
      <c r="O93" s="98">
        <f t="shared" si="8"/>
        <v>0</v>
      </c>
      <c r="P93" s="98">
        <f t="shared" si="8"/>
        <v>14290031.449999997</v>
      </c>
    </row>
    <row r="94" spans="1:16" ht="15" customHeight="1" x14ac:dyDescent="0.3">
      <c r="A94" s="704" t="s">
        <v>112</v>
      </c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3">
      <c r="A95" s="40" t="s">
        <v>87</v>
      </c>
      <c r="B95" s="40" t="s">
        <v>43</v>
      </c>
      <c r="C95" s="40" t="s">
        <v>44</v>
      </c>
      <c r="D95" s="45" t="s">
        <v>45</v>
      </c>
      <c r="E95" s="45" t="s">
        <v>54</v>
      </c>
      <c r="F95" s="45" t="s">
        <v>88</v>
      </c>
      <c r="G95" s="99" t="s">
        <v>113</v>
      </c>
      <c r="H95" s="32">
        <v>5000000</v>
      </c>
      <c r="I95" s="32"/>
      <c r="J95" s="32">
        <f>H95+I95</f>
        <v>5000000</v>
      </c>
      <c r="K95" s="32">
        <v>5800000</v>
      </c>
      <c r="L95" s="32"/>
      <c r="M95" s="32">
        <f>K95+L95</f>
        <v>5800000</v>
      </c>
      <c r="N95" s="32">
        <v>5800000</v>
      </c>
      <c r="O95" s="97"/>
      <c r="P95" s="32">
        <f>N95+O95</f>
        <v>5800000</v>
      </c>
    </row>
    <row r="96" spans="1:16" x14ac:dyDescent="0.3">
      <c r="A96" s="672" t="s">
        <v>114</v>
      </c>
      <c r="B96" s="672"/>
      <c r="C96" s="672"/>
      <c r="D96" s="672"/>
      <c r="E96" s="672"/>
      <c r="F96" s="672"/>
      <c r="G96" s="672"/>
      <c r="H96" s="100">
        <f>SUM(H95)</f>
        <v>5000000</v>
      </c>
      <c r="I96" s="100">
        <f t="shared" ref="I96:P96" si="9">SUM(I95)</f>
        <v>0</v>
      </c>
      <c r="J96" s="100">
        <f t="shared" si="9"/>
        <v>5000000</v>
      </c>
      <c r="K96" s="100">
        <f t="shared" si="9"/>
        <v>5800000</v>
      </c>
      <c r="L96" s="100">
        <f t="shared" si="9"/>
        <v>0</v>
      </c>
      <c r="M96" s="100">
        <f t="shared" si="9"/>
        <v>5800000</v>
      </c>
      <c r="N96" s="100">
        <f t="shared" si="9"/>
        <v>5800000</v>
      </c>
      <c r="O96" s="100">
        <f t="shared" si="9"/>
        <v>0</v>
      </c>
      <c r="P96" s="100">
        <f t="shared" si="9"/>
        <v>5800000</v>
      </c>
    </row>
    <row r="97" spans="1:16" hidden="1" x14ac:dyDescent="0.3">
      <c r="A97" s="702" t="s">
        <v>115</v>
      </c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t="25.2" hidden="1" customHeight="1" thickBot="1" x14ac:dyDescent="0.35">
      <c r="A98" s="702"/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44</v>
      </c>
      <c r="D99" s="58" t="s">
        <v>116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44</v>
      </c>
      <c r="D100" s="58" t="s">
        <v>116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44</v>
      </c>
      <c r="D101" s="58" t="s">
        <v>116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2" t="s">
        <v>120</v>
      </c>
      <c r="B102" s="702"/>
      <c r="C102" s="702"/>
      <c r="D102" s="702"/>
      <c r="E102" s="702"/>
      <c r="F102" s="702"/>
      <c r="G102" s="702"/>
      <c r="H102" s="59">
        <f>SUM(H99:H101)</f>
        <v>0</v>
      </c>
      <c r="I102" s="59"/>
      <c r="J102" s="59"/>
      <c r="K102" s="59">
        <f t="shared" ref="K102:N102" si="10">SUM(K99:K101)</f>
        <v>0</v>
      </c>
      <c r="L102" s="59"/>
      <c r="M102" s="59"/>
      <c r="N102" s="59">
        <f t="shared" si="10"/>
        <v>0</v>
      </c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100</v>
      </c>
      <c r="D103" s="58" t="s">
        <v>121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100</v>
      </c>
      <c r="D104" s="58" t="s">
        <v>121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100</v>
      </c>
      <c r="D105" s="58" t="s">
        <v>121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40" t="s">
        <v>122</v>
      </c>
      <c r="B106" s="58" t="s">
        <v>43</v>
      </c>
      <c r="C106" s="58" t="s">
        <v>123</v>
      </c>
      <c r="D106" s="58" t="s">
        <v>121</v>
      </c>
      <c r="E106" s="58" t="s">
        <v>54</v>
      </c>
      <c r="F106" s="58" t="s">
        <v>124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5" t="s">
        <v>125</v>
      </c>
      <c r="B107" s="705"/>
      <c r="C107" s="705"/>
      <c r="D107" s="705"/>
      <c r="E107" s="705"/>
      <c r="F107" s="705"/>
      <c r="G107" s="705"/>
      <c r="H107" s="83">
        <f>SUM(H103:H106)</f>
        <v>0</v>
      </c>
      <c r="I107" s="83"/>
      <c r="J107" s="83"/>
      <c r="K107" s="83">
        <f t="shared" ref="K107:N107" si="11">SUM(K103:K106)</f>
        <v>0</v>
      </c>
      <c r="L107" s="83"/>
      <c r="M107" s="83"/>
      <c r="N107" s="83">
        <f t="shared" si="11"/>
        <v>0</v>
      </c>
      <c r="O107" s="97"/>
      <c r="P107" s="97"/>
    </row>
    <row r="108" spans="1:16" hidden="1" x14ac:dyDescent="0.3">
      <c r="A108" s="706" t="s">
        <v>126</v>
      </c>
      <c r="B108" s="706"/>
      <c r="C108" s="706"/>
      <c r="D108" s="706"/>
      <c r="E108" s="706"/>
      <c r="F108" s="706"/>
      <c r="G108" s="706"/>
      <c r="H108" s="101">
        <f>H102+H107</f>
        <v>0</v>
      </c>
      <c r="I108" s="101"/>
      <c r="J108" s="101"/>
      <c r="K108" s="101">
        <f t="shared" ref="K108:N108" si="12">K102+K107</f>
        <v>0</v>
      </c>
      <c r="L108" s="101"/>
      <c r="M108" s="101"/>
      <c r="N108" s="101">
        <f t="shared" si="12"/>
        <v>0</v>
      </c>
      <c r="O108" s="97"/>
      <c r="P108" s="97"/>
    </row>
    <row r="109" spans="1:16" hidden="1" x14ac:dyDescent="0.3">
      <c r="A109" s="700" t="s">
        <v>127</v>
      </c>
      <c r="B109" s="700"/>
      <c r="C109" s="700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100</v>
      </c>
      <c r="D110" s="58" t="s">
        <v>128</v>
      </c>
      <c r="E110" s="58" t="s">
        <v>46</v>
      </c>
      <c r="F110" s="58" t="s">
        <v>47</v>
      </c>
      <c r="G110" s="102" t="s">
        <v>129</v>
      </c>
      <c r="H110" s="32"/>
      <c r="I110" s="32"/>
      <c r="J110" s="32"/>
      <c r="K110" s="34"/>
      <c r="L110" s="34"/>
      <c r="M110" s="34"/>
      <c r="N110" s="34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100</v>
      </c>
      <c r="D111" s="58" t="s">
        <v>128</v>
      </c>
      <c r="E111" s="58" t="s">
        <v>51</v>
      </c>
      <c r="F111" s="58">
        <v>213000</v>
      </c>
      <c r="G111" s="102" t="s">
        <v>129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16" t="s">
        <v>130</v>
      </c>
      <c r="B112" s="716"/>
      <c r="C112" s="716"/>
      <c r="D112" s="716"/>
      <c r="E112" s="716"/>
      <c r="F112" s="716"/>
      <c r="G112" s="716"/>
      <c r="H112" s="121">
        <f>SUM(H110:H111)</f>
        <v>0</v>
      </c>
      <c r="I112" s="121"/>
      <c r="J112" s="121"/>
      <c r="K112" s="121">
        <f t="shared" ref="K112:N112" si="13">SUM(K110:K111)</f>
        <v>0</v>
      </c>
      <c r="L112" s="121"/>
      <c r="M112" s="121"/>
      <c r="N112" s="121">
        <f t="shared" si="13"/>
        <v>0</v>
      </c>
      <c r="O112" s="122"/>
      <c r="P112" s="122"/>
    </row>
    <row r="113" spans="1:16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82" t="s">
        <v>42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47</v>
      </c>
      <c r="G115" s="46" t="s">
        <v>180</v>
      </c>
      <c r="H115" s="32">
        <v>22512650.18</v>
      </c>
      <c r="I115" s="32"/>
      <c r="J115" s="32">
        <f t="shared" ref="J115:J118" si="14">H115+I115</f>
        <v>22512650.18</v>
      </c>
      <c r="K115" s="32">
        <v>0</v>
      </c>
      <c r="L115" s="32"/>
      <c r="M115" s="32">
        <f t="shared" ref="M115:M118" si="15">K115+L115</f>
        <v>0</v>
      </c>
      <c r="N115" s="32">
        <v>0</v>
      </c>
      <c r="O115" s="32"/>
      <c r="P115" s="32">
        <f t="shared" ref="P115:P126" si="16">N115+O115</f>
        <v>0</v>
      </c>
    </row>
    <row r="116" spans="1:16" ht="36" x14ac:dyDescent="0.3">
      <c r="A116" s="36" t="s">
        <v>210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209</v>
      </c>
      <c r="G116" s="46" t="s">
        <v>180</v>
      </c>
      <c r="H116" s="32">
        <v>29523.58</v>
      </c>
      <c r="I116" s="32"/>
      <c r="J116" s="32">
        <f t="shared" si="14"/>
        <v>29523.58</v>
      </c>
      <c r="K116" s="32"/>
      <c r="L116" s="32"/>
      <c r="M116" s="32"/>
      <c r="N116" s="32"/>
      <c r="O116" s="32"/>
      <c r="P116" s="32"/>
    </row>
    <row r="117" spans="1:16" x14ac:dyDescent="0.3">
      <c r="A117" s="82" t="s">
        <v>50</v>
      </c>
      <c r="B117" s="28" t="s">
        <v>43</v>
      </c>
      <c r="C117" s="28" t="s">
        <v>44</v>
      </c>
      <c r="D117" s="58" t="s">
        <v>116</v>
      </c>
      <c r="E117" s="29" t="s">
        <v>51</v>
      </c>
      <c r="F117" s="46" t="s">
        <v>52</v>
      </c>
      <c r="G117" s="46" t="s">
        <v>180</v>
      </c>
      <c r="H117" s="32">
        <v>5105802.3600000003</v>
      </c>
      <c r="I117" s="32"/>
      <c r="J117" s="32">
        <f t="shared" si="14"/>
        <v>5105802.3600000003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82" t="s">
        <v>118</v>
      </c>
      <c r="B118" s="28" t="s">
        <v>43</v>
      </c>
      <c r="C118" s="28" t="s">
        <v>44</v>
      </c>
      <c r="D118" s="58" t="s">
        <v>116</v>
      </c>
      <c r="E118" s="29" t="s">
        <v>54</v>
      </c>
      <c r="F118" s="46" t="s">
        <v>119</v>
      </c>
      <c r="G118" s="46" t="s">
        <v>180</v>
      </c>
      <c r="H118" s="32">
        <v>47000</v>
      </c>
      <c r="I118" s="32"/>
      <c r="J118" s="32">
        <f t="shared" si="14"/>
        <v>47000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715" t="s">
        <v>178</v>
      </c>
      <c r="B119" s="715"/>
      <c r="C119" s="715"/>
      <c r="D119" s="715"/>
      <c r="E119" s="715"/>
      <c r="F119" s="715"/>
      <c r="G119" s="715"/>
      <c r="H119" s="101">
        <f>SUM(H115:H118)</f>
        <v>27694976.119999997</v>
      </c>
      <c r="I119" s="101">
        <f t="shared" ref="I119:P119" si="17">SUM(I115:I118)</f>
        <v>0</v>
      </c>
      <c r="J119" s="101">
        <f t="shared" si="17"/>
        <v>27694976.119999997</v>
      </c>
      <c r="K119" s="101">
        <f t="shared" si="17"/>
        <v>0</v>
      </c>
      <c r="L119" s="101">
        <f t="shared" si="17"/>
        <v>0</v>
      </c>
      <c r="M119" s="101">
        <f t="shared" si="17"/>
        <v>0</v>
      </c>
      <c r="N119" s="101">
        <f t="shared" si="17"/>
        <v>0</v>
      </c>
      <c r="O119" s="101">
        <f t="shared" si="17"/>
        <v>0</v>
      </c>
      <c r="P119" s="101">
        <f t="shared" si="17"/>
        <v>0</v>
      </c>
    </row>
    <row r="120" spans="1:16" x14ac:dyDescent="0.3">
      <c r="A120" s="82" t="s">
        <v>42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47</v>
      </c>
      <c r="G120" s="46" t="s">
        <v>180</v>
      </c>
      <c r="H120" s="32">
        <v>39613538.310000002</v>
      </c>
      <c r="I120" s="32"/>
      <c r="J120" s="32">
        <f t="shared" ref="J120:J126" si="18">H120+I120</f>
        <v>39613538.310000002</v>
      </c>
      <c r="K120" s="32">
        <v>0</v>
      </c>
      <c r="L120" s="32"/>
      <c r="M120" s="32">
        <f t="shared" ref="M120:M126" si="19">K120+L120</f>
        <v>0</v>
      </c>
      <c r="N120" s="32">
        <v>0</v>
      </c>
      <c r="O120" s="32"/>
      <c r="P120" s="32">
        <f t="shared" si="16"/>
        <v>0</v>
      </c>
    </row>
    <row r="121" spans="1:16" ht="36" x14ac:dyDescent="0.3">
      <c r="A121" s="36" t="s">
        <v>210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209</v>
      </c>
      <c r="G121" s="46" t="s">
        <v>180</v>
      </c>
      <c r="H121" s="32">
        <v>49452.09</v>
      </c>
      <c r="I121" s="32"/>
      <c r="J121" s="32">
        <f t="shared" si="18"/>
        <v>49452.09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100</v>
      </c>
      <c r="D122" s="58" t="s">
        <v>121</v>
      </c>
      <c r="E122" s="29" t="s">
        <v>51</v>
      </c>
      <c r="F122" s="46" t="s">
        <v>52</v>
      </c>
      <c r="G122" s="46" t="s">
        <v>180</v>
      </c>
      <c r="H122" s="32">
        <v>8983667.3300000001</v>
      </c>
      <c r="I122" s="32"/>
      <c r="J122" s="32">
        <f t="shared" si="18"/>
        <v>8983667.3300000001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119</v>
      </c>
      <c r="G123" s="46" t="s">
        <v>180</v>
      </c>
      <c r="H123" s="32">
        <v>54991.59</v>
      </c>
      <c r="I123" s="32"/>
      <c r="J123" s="32">
        <f t="shared" si="18"/>
        <v>54991.59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236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235</v>
      </c>
      <c r="G124" s="46" t="s">
        <v>180</v>
      </c>
      <c r="H124" s="32">
        <v>2191130</v>
      </c>
      <c r="I124" s="32"/>
      <c r="J124" s="32">
        <f t="shared" si="18"/>
        <v>2191130</v>
      </c>
      <c r="K124" s="32"/>
      <c r="L124" s="32"/>
      <c r="M124" s="32"/>
      <c r="N124" s="32"/>
      <c r="O124" s="32"/>
      <c r="P124" s="32"/>
    </row>
    <row r="125" spans="1:16" ht="24" x14ac:dyDescent="0.3">
      <c r="A125" s="82" t="s">
        <v>214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213</v>
      </c>
      <c r="G125" s="46" t="s">
        <v>180</v>
      </c>
      <c r="H125" s="32">
        <v>12746</v>
      </c>
      <c r="I125" s="32"/>
      <c r="J125" s="32">
        <f t="shared" si="18"/>
        <v>12746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122</v>
      </c>
      <c r="B126" s="28" t="s">
        <v>43</v>
      </c>
      <c r="C126" s="28" t="s">
        <v>123</v>
      </c>
      <c r="D126" s="58" t="s">
        <v>121</v>
      </c>
      <c r="E126" s="29" t="s">
        <v>54</v>
      </c>
      <c r="F126" s="46" t="s">
        <v>124</v>
      </c>
      <c r="G126" s="46" t="s">
        <v>180</v>
      </c>
      <c r="H126" s="32">
        <v>4200</v>
      </c>
      <c r="I126" s="32"/>
      <c r="J126" s="32">
        <f t="shared" si="18"/>
        <v>4200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SUM(H120:H126)</f>
        <v>50909725.320000008</v>
      </c>
      <c r="I127" s="101">
        <f t="shared" ref="I127:P127" si="20">SUM(I120:I126)</f>
        <v>0</v>
      </c>
      <c r="J127" s="101">
        <f t="shared" si="20"/>
        <v>50909725.320000008</v>
      </c>
      <c r="K127" s="101">
        <f t="shared" si="20"/>
        <v>0</v>
      </c>
      <c r="L127" s="101">
        <f t="shared" si="20"/>
        <v>0</v>
      </c>
      <c r="M127" s="101">
        <f t="shared" si="20"/>
        <v>0</v>
      </c>
      <c r="N127" s="101">
        <f t="shared" si="20"/>
        <v>0</v>
      </c>
      <c r="O127" s="101">
        <f t="shared" si="20"/>
        <v>0</v>
      </c>
      <c r="P127" s="101">
        <f t="shared" si="20"/>
        <v>0</v>
      </c>
    </row>
    <row r="128" spans="1:16" x14ac:dyDescent="0.3">
      <c r="A128" s="706" t="s">
        <v>179</v>
      </c>
      <c r="B128" s="706"/>
      <c r="C128" s="706"/>
      <c r="D128" s="706"/>
      <c r="E128" s="706"/>
      <c r="F128" s="706"/>
      <c r="G128" s="706"/>
      <c r="H128" s="101">
        <f>H119+H127</f>
        <v>78604701.439999998</v>
      </c>
      <c r="I128" s="101">
        <f t="shared" ref="I128:P128" si="21">I119+I127</f>
        <v>0</v>
      </c>
      <c r="J128" s="101">
        <f t="shared" si="21"/>
        <v>78604701.439999998</v>
      </c>
      <c r="K128" s="101">
        <f t="shared" si="21"/>
        <v>0</v>
      </c>
      <c r="L128" s="101">
        <f t="shared" si="21"/>
        <v>0</v>
      </c>
      <c r="M128" s="101">
        <f t="shared" si="21"/>
        <v>0</v>
      </c>
      <c r="N128" s="101">
        <f t="shared" si="21"/>
        <v>0</v>
      </c>
      <c r="O128" s="101">
        <f t="shared" si="21"/>
        <v>0</v>
      </c>
      <c r="P128" s="101">
        <f t="shared" si="21"/>
        <v>0</v>
      </c>
    </row>
    <row r="129" spans="1:16" x14ac:dyDescent="0.3">
      <c r="A129" s="725" t="s">
        <v>201</v>
      </c>
      <c r="B129" s="726"/>
      <c r="C129" s="726"/>
      <c r="D129" s="726"/>
      <c r="E129" s="726"/>
      <c r="F129" s="726"/>
      <c r="G129" s="726"/>
      <c r="H129" s="726"/>
      <c r="I129" s="726"/>
      <c r="J129" s="726"/>
      <c r="K129" s="726"/>
      <c r="L129" s="726"/>
      <c r="M129" s="726"/>
      <c r="N129" s="726"/>
      <c r="O129" s="726"/>
      <c r="P129" s="727"/>
    </row>
    <row r="130" spans="1:16" x14ac:dyDescent="0.3">
      <c r="A130" s="82" t="s">
        <v>42</v>
      </c>
      <c r="B130" s="28" t="s">
        <v>43</v>
      </c>
      <c r="C130" s="28" t="s">
        <v>100</v>
      </c>
      <c r="D130" s="58" t="s">
        <v>202</v>
      </c>
      <c r="E130" s="29" t="s">
        <v>46</v>
      </c>
      <c r="F130" s="46" t="s">
        <v>47</v>
      </c>
      <c r="G130" s="46" t="s">
        <v>203</v>
      </c>
      <c r="H130" s="32">
        <v>4554000</v>
      </c>
      <c r="I130" s="32"/>
      <c r="J130" s="26">
        <f t="shared" ref="J130:J131" si="22">H130+I130</f>
        <v>4554000</v>
      </c>
      <c r="K130" s="32">
        <v>0</v>
      </c>
      <c r="L130" s="32"/>
      <c r="M130" s="26">
        <f t="shared" ref="M130:M131" si="23">K130+L130</f>
        <v>0</v>
      </c>
      <c r="N130" s="32">
        <v>0</v>
      </c>
      <c r="O130" s="147"/>
      <c r="P130" s="148">
        <f t="shared" ref="P130:P131" si="24">N130+O130</f>
        <v>0</v>
      </c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202</v>
      </c>
      <c r="E131" s="29" t="s">
        <v>51</v>
      </c>
      <c r="F131" s="46" t="s">
        <v>52</v>
      </c>
      <c r="G131" s="46" t="s">
        <v>203</v>
      </c>
      <c r="H131" s="32">
        <v>1375308</v>
      </c>
      <c r="I131" s="32"/>
      <c r="J131" s="26">
        <f t="shared" si="22"/>
        <v>1375308</v>
      </c>
      <c r="K131" s="32">
        <v>0</v>
      </c>
      <c r="L131" s="32"/>
      <c r="M131" s="26">
        <f t="shared" si="23"/>
        <v>0</v>
      </c>
      <c r="N131" s="32">
        <v>0</v>
      </c>
      <c r="O131" s="147"/>
      <c r="P131" s="148">
        <f t="shared" si="24"/>
        <v>0</v>
      </c>
    </row>
    <row r="132" spans="1:16" ht="15" thickBot="1" x14ac:dyDescent="0.35">
      <c r="A132" s="728" t="s">
        <v>204</v>
      </c>
      <c r="B132" s="728"/>
      <c r="C132" s="728"/>
      <c r="D132" s="728"/>
      <c r="E132" s="728"/>
      <c r="F132" s="728"/>
      <c r="G132" s="728"/>
      <c r="H132" s="149">
        <f>SUM(H130:H131)</f>
        <v>5929308</v>
      </c>
      <c r="I132" s="149">
        <f t="shared" ref="I132:P132" si="25">SUM(I130:I131)</f>
        <v>0</v>
      </c>
      <c r="J132" s="149">
        <f t="shared" si="25"/>
        <v>5929308</v>
      </c>
      <c r="K132" s="149">
        <f t="shared" si="25"/>
        <v>0</v>
      </c>
      <c r="L132" s="149">
        <f t="shared" si="25"/>
        <v>0</v>
      </c>
      <c r="M132" s="149">
        <f t="shared" si="25"/>
        <v>0</v>
      </c>
      <c r="N132" s="149">
        <f t="shared" si="25"/>
        <v>0</v>
      </c>
      <c r="O132" s="149">
        <f t="shared" si="25"/>
        <v>0</v>
      </c>
      <c r="P132" s="149">
        <f t="shared" si="25"/>
        <v>0</v>
      </c>
    </row>
    <row r="133" spans="1:16" ht="15" thickBot="1" x14ac:dyDescent="0.35">
      <c r="A133" s="729" t="s">
        <v>205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1"/>
    </row>
    <row r="134" spans="1:16" x14ac:dyDescent="0.3">
      <c r="A134" s="150" t="s">
        <v>42</v>
      </c>
      <c r="B134" s="56" t="s">
        <v>43</v>
      </c>
      <c r="C134" s="56" t="s">
        <v>100</v>
      </c>
      <c r="D134" s="56" t="s">
        <v>206</v>
      </c>
      <c r="E134" s="56" t="s">
        <v>46</v>
      </c>
      <c r="F134" s="56" t="s">
        <v>47</v>
      </c>
      <c r="G134" s="46" t="s">
        <v>207</v>
      </c>
      <c r="H134" s="151">
        <v>251508</v>
      </c>
      <c r="I134" s="152"/>
      <c r="J134" s="26">
        <f t="shared" ref="J134:J135" si="26">H134+I134</f>
        <v>251508</v>
      </c>
      <c r="K134" s="26">
        <v>0</v>
      </c>
      <c r="L134" s="153"/>
      <c r="M134" s="26">
        <f t="shared" ref="M134:M135" si="27">K134+L134</f>
        <v>0</v>
      </c>
      <c r="N134" s="32">
        <v>0</v>
      </c>
      <c r="O134" s="147"/>
      <c r="P134" s="148">
        <f t="shared" ref="P134:P135" si="28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61" t="s">
        <v>206</v>
      </c>
      <c r="E135" s="61" t="s">
        <v>51</v>
      </c>
      <c r="F135" s="61" t="s">
        <v>52</v>
      </c>
      <c r="G135" s="161" t="s">
        <v>207</v>
      </c>
      <c r="H135" s="154">
        <v>75955.42</v>
      </c>
      <c r="I135" s="162"/>
      <c r="J135" s="51">
        <f t="shared" si="26"/>
        <v>75955.42</v>
      </c>
      <c r="K135" s="51">
        <v>0</v>
      </c>
      <c r="L135" s="156"/>
      <c r="M135" s="51">
        <f t="shared" si="27"/>
        <v>0</v>
      </c>
      <c r="N135" s="38">
        <v>0</v>
      </c>
      <c r="O135" s="163"/>
      <c r="P135" s="164">
        <f t="shared" si="28"/>
        <v>0</v>
      </c>
    </row>
    <row r="136" spans="1:16" x14ac:dyDescent="0.3">
      <c r="A136" s="706" t="s">
        <v>208</v>
      </c>
      <c r="B136" s="706"/>
      <c r="C136" s="706"/>
      <c r="D136" s="706"/>
      <c r="E136" s="706"/>
      <c r="F136" s="706"/>
      <c r="G136" s="706"/>
      <c r="H136" s="98">
        <f>SUM(H134:H135)</f>
        <v>327463.42</v>
      </c>
      <c r="I136" s="98">
        <f>SUM(I134:I135)</f>
        <v>0</v>
      </c>
      <c r="J136" s="98">
        <f>H136+I136</f>
        <v>327463.42</v>
      </c>
      <c r="K136" s="98">
        <f t="shared" ref="K136" si="29">SUM(K134:K135)</f>
        <v>0</v>
      </c>
      <c r="L136" s="98"/>
      <c r="M136" s="98"/>
      <c r="N136" s="98">
        <f>SUM(N134:N135)</f>
        <v>0</v>
      </c>
      <c r="O136" s="98"/>
      <c r="P136" s="98"/>
    </row>
    <row r="137" spans="1:16" ht="30" customHeight="1" x14ac:dyDescent="0.3">
      <c r="A137" s="735" t="s">
        <v>216</v>
      </c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7"/>
    </row>
    <row r="138" spans="1:16" x14ac:dyDescent="0.3">
      <c r="A138" s="150" t="s">
        <v>42</v>
      </c>
      <c r="B138" s="56" t="s">
        <v>43</v>
      </c>
      <c r="C138" s="56" t="s">
        <v>100</v>
      </c>
      <c r="D138" s="58" t="s">
        <v>217</v>
      </c>
      <c r="E138" s="58" t="s">
        <v>46</v>
      </c>
      <c r="F138" s="56" t="s">
        <v>47</v>
      </c>
      <c r="G138" s="46" t="s">
        <v>218</v>
      </c>
      <c r="H138" s="155">
        <v>99000</v>
      </c>
      <c r="I138" s="155"/>
      <c r="J138" s="26">
        <f t="shared" ref="J138:J139" si="30">H138+I138</f>
        <v>99000</v>
      </c>
      <c r="K138" s="32">
        <v>0</v>
      </c>
      <c r="L138" s="34"/>
      <c r="M138" s="26">
        <f t="shared" ref="M138:M139" si="31">K138+L138</f>
        <v>0</v>
      </c>
      <c r="N138" s="32">
        <v>0</v>
      </c>
      <c r="O138" s="147"/>
      <c r="P138" s="148">
        <f t="shared" ref="P138:P139" si="32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58" t="s">
        <v>217</v>
      </c>
      <c r="E139" s="58" t="s">
        <v>51</v>
      </c>
      <c r="F139" s="61" t="s">
        <v>52</v>
      </c>
      <c r="G139" s="46" t="s">
        <v>218</v>
      </c>
      <c r="H139" s="155">
        <v>29898</v>
      </c>
      <c r="I139" s="155"/>
      <c r="J139" s="51">
        <f t="shared" si="30"/>
        <v>29898</v>
      </c>
      <c r="K139" s="32">
        <v>0</v>
      </c>
      <c r="L139" s="34"/>
      <c r="M139" s="51">
        <f t="shared" si="31"/>
        <v>0</v>
      </c>
      <c r="N139" s="32">
        <v>0</v>
      </c>
      <c r="O139" s="147"/>
      <c r="P139" s="164">
        <f t="shared" si="32"/>
        <v>0</v>
      </c>
    </row>
    <row r="140" spans="1:16" x14ac:dyDescent="0.3">
      <c r="A140" s="706" t="s">
        <v>215</v>
      </c>
      <c r="B140" s="706"/>
      <c r="C140" s="706"/>
      <c r="D140" s="706"/>
      <c r="E140" s="706"/>
      <c r="F140" s="706"/>
      <c r="G140" s="706"/>
      <c r="H140" s="98">
        <f>SUM(H138:H139)</f>
        <v>128898</v>
      </c>
      <c r="I140" s="98">
        <f t="shared" ref="I140:P140" si="33">SUM(I138:I139)</f>
        <v>0</v>
      </c>
      <c r="J140" s="98">
        <f t="shared" si="33"/>
        <v>128898</v>
      </c>
      <c r="K140" s="98">
        <f t="shared" si="33"/>
        <v>0</v>
      </c>
      <c r="L140" s="98">
        <f t="shared" si="33"/>
        <v>0</v>
      </c>
      <c r="M140" s="98">
        <f t="shared" si="33"/>
        <v>0</v>
      </c>
      <c r="N140" s="98">
        <f t="shared" si="33"/>
        <v>0</v>
      </c>
      <c r="O140" s="98">
        <f t="shared" si="33"/>
        <v>0</v>
      </c>
      <c r="P140" s="98">
        <f t="shared" si="33"/>
        <v>0</v>
      </c>
    </row>
    <row r="141" spans="1:16" ht="28.95" customHeight="1" x14ac:dyDescent="0.3">
      <c r="A141" s="723" t="s">
        <v>160</v>
      </c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  <c r="M141" s="687"/>
      <c r="N141" s="687"/>
      <c r="O141" s="687"/>
      <c r="P141" s="724"/>
    </row>
    <row r="142" spans="1:16" ht="26.4" x14ac:dyDescent="0.3">
      <c r="A142" s="104" t="s">
        <v>161</v>
      </c>
      <c r="B142" s="40">
        <v>10</v>
      </c>
      <c r="C142" s="40" t="s">
        <v>162</v>
      </c>
      <c r="D142" s="45" t="s">
        <v>163</v>
      </c>
      <c r="E142" s="45" t="s">
        <v>174</v>
      </c>
      <c r="F142" s="45" t="s">
        <v>165</v>
      </c>
      <c r="G142" s="45" t="s">
        <v>182</v>
      </c>
      <c r="H142" s="32">
        <v>2216000</v>
      </c>
      <c r="I142" s="32"/>
      <c r="J142" s="32">
        <f>H142+I142</f>
        <v>2216000</v>
      </c>
      <c r="K142" s="32">
        <v>0</v>
      </c>
      <c r="L142" s="32"/>
      <c r="M142" s="32">
        <f>K142+L142</f>
        <v>0</v>
      </c>
      <c r="N142" s="32">
        <v>0</v>
      </c>
      <c r="O142" s="97"/>
      <c r="P142" s="32">
        <f>N142+O142</f>
        <v>0</v>
      </c>
    </row>
    <row r="143" spans="1:16" x14ac:dyDescent="0.3">
      <c r="A143" s="708" t="s">
        <v>167</v>
      </c>
      <c r="B143" s="709"/>
      <c r="C143" s="709"/>
      <c r="D143" s="709"/>
      <c r="E143" s="709"/>
      <c r="F143" s="709"/>
      <c r="G143" s="710"/>
      <c r="H143" s="101">
        <f t="shared" ref="H143:P143" si="34">SUM(H142:H142)</f>
        <v>2216000</v>
      </c>
      <c r="I143" s="101">
        <f t="shared" si="34"/>
        <v>0</v>
      </c>
      <c r="J143" s="101">
        <f t="shared" si="34"/>
        <v>2216000</v>
      </c>
      <c r="K143" s="101">
        <f t="shared" si="34"/>
        <v>0</v>
      </c>
      <c r="L143" s="101">
        <f t="shared" si="34"/>
        <v>0</v>
      </c>
      <c r="M143" s="101">
        <f t="shared" si="34"/>
        <v>0</v>
      </c>
      <c r="N143" s="101">
        <f t="shared" si="34"/>
        <v>0</v>
      </c>
      <c r="O143" s="101">
        <f t="shared" si="34"/>
        <v>0</v>
      </c>
      <c r="P143" s="101">
        <f t="shared" si="34"/>
        <v>0</v>
      </c>
    </row>
    <row r="144" spans="1:16" ht="25.2" customHeight="1" x14ac:dyDescent="0.3">
      <c r="A144" s="711" t="s">
        <v>168</v>
      </c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3"/>
    </row>
    <row r="145" spans="1:16" ht="26.4" x14ac:dyDescent="0.3">
      <c r="A145" s="105" t="s">
        <v>161</v>
      </c>
      <c r="B145" s="106" t="s">
        <v>43</v>
      </c>
      <c r="C145" s="106" t="s">
        <v>100</v>
      </c>
      <c r="D145" s="107" t="s">
        <v>169</v>
      </c>
      <c r="E145" s="107" t="s">
        <v>164</v>
      </c>
      <c r="F145" s="107" t="s">
        <v>165</v>
      </c>
      <c r="G145" s="108" t="s">
        <v>170</v>
      </c>
      <c r="H145" s="32">
        <v>876245</v>
      </c>
      <c r="I145" s="32"/>
      <c r="J145" s="32">
        <f>H145+I145</f>
        <v>876245</v>
      </c>
      <c r="K145" s="32">
        <v>0</v>
      </c>
      <c r="L145" s="32"/>
      <c r="M145" s="32">
        <f t="shared" ref="M145:M146" si="35">K145+L145</f>
        <v>0</v>
      </c>
      <c r="N145" s="32">
        <v>0</v>
      </c>
      <c r="O145" s="97"/>
      <c r="P145" s="32">
        <f t="shared" ref="P145:P146" si="36">N145+O145</f>
        <v>0</v>
      </c>
    </row>
    <row r="146" spans="1:16" x14ac:dyDescent="0.3">
      <c r="A146" s="105" t="s">
        <v>175</v>
      </c>
      <c r="B146" s="40" t="s">
        <v>172</v>
      </c>
      <c r="C146" s="40" t="s">
        <v>173</v>
      </c>
      <c r="D146" s="45" t="s">
        <v>169</v>
      </c>
      <c r="E146" s="45" t="s">
        <v>174</v>
      </c>
      <c r="F146" s="45" t="s">
        <v>171</v>
      </c>
      <c r="G146" s="45" t="s">
        <v>170</v>
      </c>
      <c r="H146" s="32">
        <v>93777</v>
      </c>
      <c r="I146" s="32"/>
      <c r="J146" s="32">
        <f>H146+I146</f>
        <v>93777</v>
      </c>
      <c r="K146" s="32">
        <v>0</v>
      </c>
      <c r="L146" s="32"/>
      <c r="M146" s="32">
        <f t="shared" si="35"/>
        <v>0</v>
      </c>
      <c r="N146" s="32">
        <v>0</v>
      </c>
      <c r="O146" s="97"/>
      <c r="P146" s="32">
        <f t="shared" si="36"/>
        <v>0</v>
      </c>
    </row>
    <row r="147" spans="1:16" x14ac:dyDescent="0.3">
      <c r="A147" s="708" t="s">
        <v>176</v>
      </c>
      <c r="B147" s="709"/>
      <c r="C147" s="709"/>
      <c r="D147" s="709"/>
      <c r="E147" s="709"/>
      <c r="F147" s="709"/>
      <c r="G147" s="710"/>
      <c r="H147" s="101">
        <f>SUM(H145:H146)</f>
        <v>970022</v>
      </c>
      <c r="I147" s="101">
        <f t="shared" ref="I147:P147" si="37">SUM(I145:I146)</f>
        <v>0</v>
      </c>
      <c r="J147" s="101">
        <f t="shared" si="37"/>
        <v>970022</v>
      </c>
      <c r="K147" s="101">
        <f t="shared" si="37"/>
        <v>0</v>
      </c>
      <c r="L147" s="101">
        <f t="shared" si="37"/>
        <v>0</v>
      </c>
      <c r="M147" s="101">
        <f t="shared" si="37"/>
        <v>0</v>
      </c>
      <c r="N147" s="101">
        <f t="shared" si="37"/>
        <v>0</v>
      </c>
      <c r="O147" s="101">
        <f t="shared" si="37"/>
        <v>0</v>
      </c>
      <c r="P147" s="101">
        <f t="shared" si="37"/>
        <v>0</v>
      </c>
    </row>
    <row r="148" spans="1:16" x14ac:dyDescent="0.3">
      <c r="A148" s="717" t="s">
        <v>187</v>
      </c>
      <c r="B148" s="718"/>
      <c r="C148" s="718"/>
      <c r="D148" s="718"/>
      <c r="E148" s="718"/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9"/>
    </row>
    <row r="149" spans="1:16" x14ac:dyDescent="0.3">
      <c r="A149" s="129" t="s">
        <v>81</v>
      </c>
      <c r="B149" s="130" t="s">
        <v>43</v>
      </c>
      <c r="C149" s="131" t="s">
        <v>100</v>
      </c>
      <c r="D149" s="131" t="s">
        <v>188</v>
      </c>
      <c r="E149" s="131">
        <v>244</v>
      </c>
      <c r="F149" s="131" t="s">
        <v>82</v>
      </c>
      <c r="G149" s="132" t="s">
        <v>189</v>
      </c>
      <c r="H149" s="32">
        <v>3150000</v>
      </c>
      <c r="I149" s="32"/>
      <c r="J149" s="32">
        <f>H149+I149</f>
        <v>3150000</v>
      </c>
      <c r="K149" s="32">
        <v>0</v>
      </c>
      <c r="L149" s="32"/>
      <c r="M149" s="32">
        <f t="shared" ref="M149" si="38">K149+L149</f>
        <v>0</v>
      </c>
      <c r="N149" s="32">
        <v>0</v>
      </c>
      <c r="O149" s="97"/>
      <c r="P149" s="32">
        <f t="shared" ref="P149" si="39">N149+O149</f>
        <v>0</v>
      </c>
    </row>
    <row r="150" spans="1:16" x14ac:dyDescent="0.3">
      <c r="A150" s="708" t="s">
        <v>190</v>
      </c>
      <c r="B150" s="709"/>
      <c r="C150" s="709"/>
      <c r="D150" s="709"/>
      <c r="E150" s="709"/>
      <c r="F150" s="709"/>
      <c r="G150" s="710"/>
      <c r="H150" s="101">
        <f>SUM(H149)</f>
        <v>3150000</v>
      </c>
      <c r="I150" s="101">
        <f t="shared" ref="I150:P150" si="40">SUM(I149)</f>
        <v>0</v>
      </c>
      <c r="J150" s="101">
        <f t="shared" si="40"/>
        <v>3150000</v>
      </c>
      <c r="K150" s="101">
        <f t="shared" si="40"/>
        <v>0</v>
      </c>
      <c r="L150" s="101">
        <f t="shared" si="40"/>
        <v>0</v>
      </c>
      <c r="M150" s="101">
        <f t="shared" si="40"/>
        <v>0</v>
      </c>
      <c r="N150" s="101">
        <f t="shared" si="40"/>
        <v>0</v>
      </c>
      <c r="O150" s="101">
        <f t="shared" si="40"/>
        <v>0</v>
      </c>
      <c r="P150" s="101">
        <f t="shared" si="40"/>
        <v>0</v>
      </c>
    </row>
    <row r="151" spans="1:16" x14ac:dyDescent="0.3">
      <c r="A151" s="720" t="s">
        <v>191</v>
      </c>
      <c r="B151" s="721"/>
      <c r="C151" s="721"/>
      <c r="D151" s="721"/>
      <c r="E151" s="721"/>
      <c r="F151" s="721"/>
      <c r="G151" s="721"/>
      <c r="H151" s="721"/>
      <c r="I151" s="721"/>
      <c r="J151" s="721"/>
      <c r="K151" s="721"/>
      <c r="L151" s="721"/>
      <c r="M151" s="721"/>
      <c r="N151" s="721"/>
      <c r="O151" s="721"/>
      <c r="P151" s="722"/>
    </row>
    <row r="152" spans="1:16" x14ac:dyDescent="0.3">
      <c r="A152" s="133" t="s">
        <v>259</v>
      </c>
      <c r="B152" s="133" t="s">
        <v>172</v>
      </c>
      <c r="C152" s="133" t="s">
        <v>173</v>
      </c>
      <c r="D152" s="134" t="s">
        <v>193</v>
      </c>
      <c r="E152" s="134" t="s">
        <v>174</v>
      </c>
      <c r="F152" s="134" t="s">
        <v>171</v>
      </c>
      <c r="G152" s="132" t="s">
        <v>195</v>
      </c>
      <c r="H152" s="32">
        <v>0</v>
      </c>
      <c r="I152" s="32">
        <v>2156</v>
      </c>
      <c r="J152" s="32">
        <f t="shared" ref="J152:J153" si="41">H152+I152</f>
        <v>2156</v>
      </c>
      <c r="K152" s="32">
        <v>0</v>
      </c>
      <c r="L152" s="32"/>
      <c r="M152" s="32">
        <f t="shared" ref="M152:M153" si="42">K152+L152</f>
        <v>0</v>
      </c>
      <c r="N152" s="32">
        <v>0</v>
      </c>
      <c r="O152" s="97"/>
      <c r="P152" s="32">
        <f t="shared" ref="P152:P153" si="43">N152+O152</f>
        <v>0</v>
      </c>
    </row>
    <row r="153" spans="1:16" x14ac:dyDescent="0.3">
      <c r="A153" s="133" t="s">
        <v>259</v>
      </c>
      <c r="B153" s="133" t="s">
        <v>172</v>
      </c>
      <c r="C153" s="133" t="s">
        <v>173</v>
      </c>
      <c r="D153" s="134" t="s">
        <v>194</v>
      </c>
      <c r="E153" s="134" t="s">
        <v>174</v>
      </c>
      <c r="F153" s="134" t="s">
        <v>171</v>
      </c>
      <c r="G153" s="132" t="s">
        <v>48</v>
      </c>
      <c r="H153" s="32">
        <v>0</v>
      </c>
      <c r="I153" s="32">
        <v>924</v>
      </c>
      <c r="J153" s="32">
        <f t="shared" si="41"/>
        <v>924</v>
      </c>
      <c r="K153" s="32">
        <v>0</v>
      </c>
      <c r="L153" s="32"/>
      <c r="M153" s="32">
        <f t="shared" si="42"/>
        <v>0</v>
      </c>
      <c r="N153" s="32">
        <v>0</v>
      </c>
      <c r="O153" s="97"/>
      <c r="P153" s="32">
        <f t="shared" si="43"/>
        <v>0</v>
      </c>
    </row>
    <row r="154" spans="1:16" ht="26.4" x14ac:dyDescent="0.3">
      <c r="A154" s="133" t="s">
        <v>192</v>
      </c>
      <c r="B154" s="133" t="s">
        <v>172</v>
      </c>
      <c r="C154" s="133" t="s">
        <v>173</v>
      </c>
      <c r="D154" s="134" t="s">
        <v>193</v>
      </c>
      <c r="E154" s="134" t="s">
        <v>164</v>
      </c>
      <c r="F154" s="134" t="s">
        <v>165</v>
      </c>
      <c r="G154" s="132" t="s">
        <v>195</v>
      </c>
      <c r="H154" s="32">
        <v>1260000</v>
      </c>
      <c r="I154" s="32"/>
      <c r="J154" s="32">
        <f t="shared" ref="J154:J155" si="44">H154+I154</f>
        <v>1260000</v>
      </c>
      <c r="K154" s="32">
        <v>0</v>
      </c>
      <c r="L154" s="32"/>
      <c r="M154" s="32">
        <f t="shared" ref="M154:M155" si="45">K154+L154</f>
        <v>0</v>
      </c>
      <c r="N154" s="32">
        <v>0</v>
      </c>
      <c r="O154" s="97"/>
      <c r="P154" s="32">
        <f t="shared" ref="P154:P155" si="46">N154+O154</f>
        <v>0</v>
      </c>
    </row>
    <row r="155" spans="1:16" ht="26.4" x14ac:dyDescent="0.3">
      <c r="A155" s="133" t="s">
        <v>192</v>
      </c>
      <c r="B155" s="133" t="s">
        <v>172</v>
      </c>
      <c r="C155" s="133" t="s">
        <v>173</v>
      </c>
      <c r="D155" s="134" t="s">
        <v>194</v>
      </c>
      <c r="E155" s="134" t="s">
        <v>164</v>
      </c>
      <c r="F155" s="134" t="s">
        <v>165</v>
      </c>
      <c r="G155" s="132" t="s">
        <v>48</v>
      </c>
      <c r="H155" s="32">
        <v>540000</v>
      </c>
      <c r="I155" s="32"/>
      <c r="J155" s="32">
        <f t="shared" si="44"/>
        <v>540000</v>
      </c>
      <c r="K155" s="32">
        <v>0</v>
      </c>
      <c r="L155" s="32"/>
      <c r="M155" s="32">
        <f t="shared" si="45"/>
        <v>0</v>
      </c>
      <c r="N155" s="32">
        <v>0</v>
      </c>
      <c r="O155" s="97"/>
      <c r="P155" s="32">
        <f t="shared" si="46"/>
        <v>0</v>
      </c>
    </row>
    <row r="156" spans="1:16" x14ac:dyDescent="0.3">
      <c r="A156" s="708" t="s">
        <v>196</v>
      </c>
      <c r="B156" s="709"/>
      <c r="C156" s="709"/>
      <c r="D156" s="709"/>
      <c r="E156" s="709"/>
      <c r="F156" s="709"/>
      <c r="G156" s="710"/>
      <c r="H156" s="101">
        <f>SUM(H152:H155)</f>
        <v>1800000</v>
      </c>
      <c r="I156" s="101">
        <f t="shared" ref="I156:P156" si="47">SUM(I152:I155)</f>
        <v>3080</v>
      </c>
      <c r="J156" s="101">
        <f>SUM(J152:J155)</f>
        <v>1803080</v>
      </c>
      <c r="K156" s="101">
        <f t="shared" si="47"/>
        <v>0</v>
      </c>
      <c r="L156" s="101">
        <f t="shared" si="47"/>
        <v>0</v>
      </c>
      <c r="M156" s="101">
        <f t="shared" si="47"/>
        <v>0</v>
      </c>
      <c r="N156" s="101">
        <f t="shared" si="47"/>
        <v>0</v>
      </c>
      <c r="O156" s="101">
        <f t="shared" si="47"/>
        <v>0</v>
      </c>
      <c r="P156" s="101">
        <f t="shared" si="47"/>
        <v>0</v>
      </c>
    </row>
    <row r="157" spans="1:16" x14ac:dyDescent="0.3">
      <c r="A157" s="738" t="s">
        <v>260</v>
      </c>
      <c r="B157" s="739"/>
      <c r="C157" s="739"/>
      <c r="D157" s="739"/>
      <c r="E157" s="739"/>
      <c r="F157" s="739"/>
      <c r="G157" s="739"/>
      <c r="H157" s="739"/>
      <c r="I157" s="739"/>
      <c r="J157" s="739"/>
      <c r="K157" s="739"/>
      <c r="L157" s="739"/>
      <c r="M157" s="739"/>
      <c r="N157" s="739"/>
      <c r="O157" s="739"/>
      <c r="P157" s="740"/>
    </row>
    <row r="158" spans="1:16" x14ac:dyDescent="0.3">
      <c r="A158" s="40" t="s">
        <v>73</v>
      </c>
      <c r="B158" s="133" t="s">
        <v>43</v>
      </c>
      <c r="C158" s="133" t="s">
        <v>100</v>
      </c>
      <c r="D158" s="134" t="s">
        <v>224</v>
      </c>
      <c r="E158" s="134" t="s">
        <v>54</v>
      </c>
      <c r="F158" s="134" t="s">
        <v>74</v>
      </c>
      <c r="G158" s="132" t="s">
        <v>225</v>
      </c>
      <c r="H158" s="32">
        <v>83700</v>
      </c>
      <c r="I158" s="32"/>
      <c r="J158" s="32">
        <f t="shared" ref="J158:J161" si="48">H158+I158</f>
        <v>83700</v>
      </c>
      <c r="K158" s="32">
        <v>0</v>
      </c>
      <c r="L158" s="32"/>
      <c r="M158" s="32">
        <f t="shared" ref="M158:M166" si="49">K158+L158</f>
        <v>0</v>
      </c>
      <c r="N158" s="32">
        <v>0</v>
      </c>
      <c r="O158" s="97"/>
      <c r="P158" s="32">
        <f t="shared" ref="P158:P166" si="50">N158+O158</f>
        <v>0</v>
      </c>
    </row>
    <row r="159" spans="1:16" x14ac:dyDescent="0.3">
      <c r="A159" s="40" t="s">
        <v>73</v>
      </c>
      <c r="B159" s="133" t="s">
        <v>43</v>
      </c>
      <c r="C159" s="133" t="s">
        <v>100</v>
      </c>
      <c r="D159" s="134" t="s">
        <v>226</v>
      </c>
      <c r="E159" s="134" t="s">
        <v>54</v>
      </c>
      <c r="F159" s="134" t="s">
        <v>74</v>
      </c>
      <c r="G159" s="132" t="s">
        <v>48</v>
      </c>
      <c r="H159" s="32">
        <v>9300</v>
      </c>
      <c r="I159" s="32"/>
      <c r="J159" s="32">
        <f t="shared" si="48"/>
        <v>9300</v>
      </c>
      <c r="K159" s="32">
        <v>0</v>
      </c>
      <c r="L159" s="32"/>
      <c r="M159" s="32">
        <f t="shared" si="49"/>
        <v>0</v>
      </c>
      <c r="N159" s="32">
        <v>0</v>
      </c>
      <c r="O159" s="97"/>
      <c r="P159" s="32">
        <f t="shared" si="50"/>
        <v>0</v>
      </c>
    </row>
    <row r="160" spans="1:16" x14ac:dyDescent="0.3">
      <c r="A160" s="82" t="s">
        <v>220</v>
      </c>
      <c r="B160" s="133" t="s">
        <v>43</v>
      </c>
      <c r="C160" s="133" t="s">
        <v>100</v>
      </c>
      <c r="D160" s="134" t="s">
        <v>224</v>
      </c>
      <c r="E160" s="134" t="s">
        <v>54</v>
      </c>
      <c r="F160" s="134" t="s">
        <v>219</v>
      </c>
      <c r="G160" s="132" t="s">
        <v>225</v>
      </c>
      <c r="H160" s="32">
        <v>1620000</v>
      </c>
      <c r="I160" s="32"/>
      <c r="J160" s="32">
        <f t="shared" si="48"/>
        <v>1620000</v>
      </c>
      <c r="K160" s="32">
        <v>0</v>
      </c>
      <c r="L160" s="32"/>
      <c r="M160" s="32">
        <f t="shared" si="49"/>
        <v>0</v>
      </c>
      <c r="N160" s="32">
        <v>0</v>
      </c>
      <c r="O160" s="97"/>
      <c r="P160" s="32">
        <f t="shared" si="50"/>
        <v>0</v>
      </c>
    </row>
    <row r="161" spans="1:16" x14ac:dyDescent="0.3">
      <c r="A161" s="82" t="s">
        <v>220</v>
      </c>
      <c r="B161" s="133" t="s">
        <v>43</v>
      </c>
      <c r="C161" s="133" t="s">
        <v>100</v>
      </c>
      <c r="D161" s="134" t="s">
        <v>226</v>
      </c>
      <c r="E161" s="134" t="s">
        <v>54</v>
      </c>
      <c r="F161" s="134" t="s">
        <v>219</v>
      </c>
      <c r="G161" s="132" t="s">
        <v>48</v>
      </c>
      <c r="H161" s="32">
        <v>180000</v>
      </c>
      <c r="I161" s="32"/>
      <c r="J161" s="32">
        <f t="shared" si="48"/>
        <v>180000</v>
      </c>
      <c r="K161" s="32">
        <v>0</v>
      </c>
      <c r="L161" s="32"/>
      <c r="M161" s="32">
        <f t="shared" si="49"/>
        <v>0</v>
      </c>
      <c r="N161" s="32">
        <v>0</v>
      </c>
      <c r="O161" s="97"/>
      <c r="P161" s="32">
        <f t="shared" si="50"/>
        <v>0</v>
      </c>
    </row>
    <row r="162" spans="1:16" x14ac:dyDescent="0.3">
      <c r="A162" s="708" t="s">
        <v>230</v>
      </c>
      <c r="B162" s="709"/>
      <c r="C162" s="709"/>
      <c r="D162" s="709"/>
      <c r="E162" s="709"/>
      <c r="F162" s="709"/>
      <c r="G162" s="710"/>
      <c r="H162" s="101">
        <f>SUM(H158:H161)</f>
        <v>1893000</v>
      </c>
      <c r="I162" s="101">
        <f t="shared" ref="I162:P162" si="51">SUM(I158:I161)</f>
        <v>0</v>
      </c>
      <c r="J162" s="101">
        <f t="shared" si="51"/>
        <v>1893000</v>
      </c>
      <c r="K162" s="101">
        <f t="shared" si="51"/>
        <v>0</v>
      </c>
      <c r="L162" s="101">
        <f t="shared" si="51"/>
        <v>0</v>
      </c>
      <c r="M162" s="101">
        <f t="shared" si="51"/>
        <v>0</v>
      </c>
      <c r="N162" s="101">
        <f t="shared" si="51"/>
        <v>0</v>
      </c>
      <c r="O162" s="101">
        <f t="shared" si="51"/>
        <v>0</v>
      </c>
      <c r="P162" s="101">
        <f t="shared" si="51"/>
        <v>0</v>
      </c>
    </row>
    <row r="163" spans="1:16" x14ac:dyDescent="0.3">
      <c r="A163" s="717" t="s">
        <v>245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3" t="s">
        <v>43</v>
      </c>
      <c r="C164" s="133" t="s">
        <v>243</v>
      </c>
      <c r="D164" s="134" t="s">
        <v>242</v>
      </c>
      <c r="E164" s="134" t="s">
        <v>54</v>
      </c>
      <c r="F164" s="134" t="s">
        <v>82</v>
      </c>
      <c r="G164" s="132" t="s">
        <v>244</v>
      </c>
      <c r="H164" s="32">
        <v>54172.44</v>
      </c>
      <c r="I164" s="32"/>
      <c r="J164" s="32">
        <f>SUM(H164:I164)</f>
        <v>54172.44</v>
      </c>
      <c r="K164" s="32">
        <v>0</v>
      </c>
      <c r="L164" s="32"/>
      <c r="M164" s="32">
        <f t="shared" si="49"/>
        <v>0</v>
      </c>
      <c r="N164" s="32">
        <v>0</v>
      </c>
      <c r="O164" s="97"/>
      <c r="P164" s="32">
        <f t="shared" si="50"/>
        <v>0</v>
      </c>
    </row>
    <row r="165" spans="1:16" x14ac:dyDescent="0.3">
      <c r="A165" s="40" t="s">
        <v>241</v>
      </c>
      <c r="B165" s="133" t="s">
        <v>43</v>
      </c>
      <c r="C165" s="133" t="s">
        <v>243</v>
      </c>
      <c r="D165" s="134" t="s">
        <v>242</v>
      </c>
      <c r="E165" s="134" t="s">
        <v>54</v>
      </c>
      <c r="F165" s="134" t="s">
        <v>240</v>
      </c>
      <c r="G165" s="132" t="s">
        <v>244</v>
      </c>
      <c r="H165" s="32">
        <v>3000</v>
      </c>
      <c r="I165" s="32"/>
      <c r="J165" s="32">
        <f t="shared" ref="J165:J166" si="52">SUM(H165:I165)</f>
        <v>3000</v>
      </c>
      <c r="K165" s="32">
        <v>0</v>
      </c>
      <c r="L165" s="32"/>
      <c r="M165" s="32">
        <f t="shared" si="49"/>
        <v>0</v>
      </c>
      <c r="N165" s="32">
        <v>0</v>
      </c>
      <c r="O165" s="97"/>
      <c r="P165" s="32">
        <f t="shared" si="50"/>
        <v>0</v>
      </c>
    </row>
    <row r="166" spans="1:16" x14ac:dyDescent="0.3">
      <c r="A166" s="40" t="s">
        <v>91</v>
      </c>
      <c r="B166" s="133" t="s">
        <v>43</v>
      </c>
      <c r="C166" s="133" t="s">
        <v>243</v>
      </c>
      <c r="D166" s="134" t="s">
        <v>242</v>
      </c>
      <c r="E166" s="134" t="s">
        <v>54</v>
      </c>
      <c r="F166" s="134" t="s">
        <v>92</v>
      </c>
      <c r="G166" s="132" t="s">
        <v>244</v>
      </c>
      <c r="H166" s="32">
        <v>4000</v>
      </c>
      <c r="I166" s="32"/>
      <c r="J166" s="32">
        <f t="shared" si="52"/>
        <v>4000</v>
      </c>
      <c r="K166" s="32">
        <v>0</v>
      </c>
      <c r="L166" s="32"/>
      <c r="M166" s="32">
        <f t="shared" si="49"/>
        <v>0</v>
      </c>
      <c r="N166" s="32">
        <v>0</v>
      </c>
      <c r="O166" s="97"/>
      <c r="P166" s="32">
        <f t="shared" si="50"/>
        <v>0</v>
      </c>
    </row>
    <row r="167" spans="1:16" x14ac:dyDescent="0.3">
      <c r="A167" s="708" t="s">
        <v>246</v>
      </c>
      <c r="B167" s="709"/>
      <c r="C167" s="709"/>
      <c r="D167" s="709"/>
      <c r="E167" s="709"/>
      <c r="F167" s="709"/>
      <c r="G167" s="710"/>
      <c r="H167" s="101">
        <f>SUM(H164:H166)</f>
        <v>61172.44</v>
      </c>
      <c r="I167" s="101">
        <f t="shared" ref="I167:P167" si="53">SUM(I164:I166)</f>
        <v>0</v>
      </c>
      <c r="J167" s="101">
        <f t="shared" si="53"/>
        <v>61172.44</v>
      </c>
      <c r="K167" s="101">
        <f t="shared" si="53"/>
        <v>0</v>
      </c>
      <c r="L167" s="101">
        <f t="shared" si="53"/>
        <v>0</v>
      </c>
      <c r="M167" s="101">
        <f t="shared" si="53"/>
        <v>0</v>
      </c>
      <c r="N167" s="101">
        <f t="shared" si="53"/>
        <v>0</v>
      </c>
      <c r="O167" s="101">
        <f t="shared" si="53"/>
        <v>0</v>
      </c>
      <c r="P167" s="101">
        <f t="shared" si="53"/>
        <v>0</v>
      </c>
    </row>
    <row r="168" spans="1:16" x14ac:dyDescent="0.3">
      <c r="A168" s="701" t="s">
        <v>131</v>
      </c>
      <c r="B168" s="701"/>
      <c r="C168" s="701"/>
      <c r="D168" s="701"/>
      <c r="E168" s="701"/>
      <c r="F168" s="701"/>
      <c r="G168" s="701"/>
      <c r="H168" s="103">
        <f t="shared" ref="H168:P168" si="54">H62+H93+H96+H108+H112+H143+H147+H128+H150+H156+H136+H132+H140+H162+H167</f>
        <v>124819660.45</v>
      </c>
      <c r="I168" s="103">
        <f t="shared" si="54"/>
        <v>3080</v>
      </c>
      <c r="J168" s="103">
        <f t="shared" si="54"/>
        <v>124822740.45</v>
      </c>
      <c r="K168" s="103">
        <f t="shared" si="54"/>
        <v>33521479.18</v>
      </c>
      <c r="L168" s="103">
        <f t="shared" si="54"/>
        <v>0</v>
      </c>
      <c r="M168" s="103">
        <f t="shared" si="54"/>
        <v>33521479.18</v>
      </c>
      <c r="N168" s="103">
        <f t="shared" si="54"/>
        <v>34259965.640000001</v>
      </c>
      <c r="O168" s="103">
        <f t="shared" si="54"/>
        <v>0</v>
      </c>
      <c r="P168" s="103">
        <f t="shared" si="54"/>
        <v>34259965.640000001</v>
      </c>
    </row>
    <row r="169" spans="1:1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6" x14ac:dyDescent="0.3">
      <c r="A170" s="72" t="s">
        <v>132</v>
      </c>
      <c r="B170" s="73"/>
      <c r="C170" s="72"/>
      <c r="D170" s="72"/>
      <c r="E170" s="698" t="s">
        <v>133</v>
      </c>
      <c r="F170" s="698"/>
      <c r="G170" s="698"/>
      <c r="H170" s="1"/>
      <c r="I170" s="1"/>
      <c r="J170" s="1"/>
      <c r="K170" s="1"/>
      <c r="L170" s="1"/>
      <c r="M170" s="1"/>
      <c r="N170" s="1"/>
    </row>
    <row r="171" spans="1:16" x14ac:dyDescent="0.3">
      <c r="A171" s="2" t="s">
        <v>134</v>
      </c>
      <c r="B171" s="696" t="s">
        <v>135</v>
      </c>
      <c r="C171" s="699"/>
      <c r="D171" s="699"/>
      <c r="E171" s="699" t="s">
        <v>136</v>
      </c>
      <c r="F171" s="699"/>
      <c r="G171" s="699"/>
      <c r="H171" s="1"/>
      <c r="I171" s="1"/>
      <c r="J171" s="1"/>
      <c r="K171" s="1"/>
      <c r="L171" s="1"/>
      <c r="M171" s="1"/>
      <c r="N171" s="1"/>
    </row>
    <row r="172" spans="1:16" x14ac:dyDescent="0.3">
      <c r="A172" s="2"/>
      <c r="B172" s="217"/>
      <c r="C172" s="217"/>
      <c r="D172" s="217"/>
      <c r="E172" s="217"/>
      <c r="F172" s="217"/>
      <c r="G172" s="217"/>
      <c r="H172" s="1"/>
      <c r="I172" s="1"/>
      <c r="J172" s="1"/>
      <c r="K172" s="1"/>
      <c r="L172" s="1"/>
      <c r="M172" s="1"/>
      <c r="N172" s="1"/>
    </row>
    <row r="173" spans="1:16" x14ac:dyDescent="0.3">
      <c r="A173" s="72" t="s">
        <v>152</v>
      </c>
      <c r="B173" s="73"/>
      <c r="C173" s="75"/>
      <c r="D173" s="75"/>
      <c r="E173" s="5"/>
      <c r="F173" s="695" t="s">
        <v>138</v>
      </c>
      <c r="G173" s="695"/>
      <c r="H173" s="1"/>
      <c r="I173" s="1"/>
      <c r="J173" s="1"/>
      <c r="K173" s="1"/>
      <c r="L173" s="1"/>
      <c r="M173" s="1"/>
      <c r="N173" s="1"/>
    </row>
    <row r="174" spans="1:16" x14ac:dyDescent="0.3">
      <c r="A174" s="2" t="s">
        <v>134</v>
      </c>
      <c r="B174" s="696" t="s">
        <v>135</v>
      </c>
      <c r="C174" s="697"/>
      <c r="D174" s="697"/>
      <c r="E174" s="76"/>
      <c r="F174" s="697" t="s">
        <v>136</v>
      </c>
      <c r="G174" s="697"/>
      <c r="H174" s="1"/>
      <c r="I174" s="1"/>
      <c r="J174" s="1"/>
      <c r="K174" s="1"/>
      <c r="L174" s="1"/>
      <c r="M174" s="1"/>
      <c r="N174" s="1"/>
    </row>
    <row r="175" spans="1:16" x14ac:dyDescent="0.3">
      <c r="A175" s="2"/>
      <c r="B175" s="2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</row>
    <row r="176" spans="1:16" x14ac:dyDescent="0.3">
      <c r="A176" s="72" t="s">
        <v>262</v>
      </c>
      <c r="B176" s="73"/>
      <c r="C176" s="75"/>
      <c r="D176" s="75"/>
      <c r="E176" s="5"/>
      <c r="F176" s="695" t="s">
        <v>261</v>
      </c>
      <c r="G176" s="695"/>
      <c r="H176" s="1"/>
      <c r="I176" s="1"/>
      <c r="J176" s="1"/>
      <c r="K176" s="1"/>
      <c r="L176" s="1"/>
      <c r="M176" s="1"/>
      <c r="N176" s="1"/>
    </row>
    <row r="177" spans="1:14" x14ac:dyDescent="0.3">
      <c r="A177" s="2" t="s">
        <v>141</v>
      </c>
      <c r="B177" s="696" t="s">
        <v>135</v>
      </c>
      <c r="C177" s="697"/>
      <c r="D177" s="697"/>
      <c r="E177" s="76"/>
      <c r="F177" s="697" t="s">
        <v>136</v>
      </c>
      <c r="G177" s="697"/>
      <c r="H177" s="1"/>
      <c r="I177" s="1"/>
      <c r="J177" s="1"/>
      <c r="K177" s="1"/>
      <c r="L177" s="1"/>
      <c r="M177" s="1"/>
      <c r="N177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3:P114"/>
    <mergeCell ref="A62:G62"/>
    <mergeCell ref="A63:P63"/>
    <mergeCell ref="A93:G93"/>
    <mergeCell ref="A94:P94"/>
    <mergeCell ref="A96:G96"/>
    <mergeCell ref="A97:N98"/>
    <mergeCell ref="A102:G102"/>
    <mergeCell ref="A107:G107"/>
    <mergeCell ref="A108:G108"/>
    <mergeCell ref="A109:N109"/>
    <mergeCell ref="A112:G112"/>
    <mergeCell ref="A144:P144"/>
    <mergeCell ref="A119:G119"/>
    <mergeCell ref="A127:G127"/>
    <mergeCell ref="A128:G128"/>
    <mergeCell ref="A129:P129"/>
    <mergeCell ref="A132:G132"/>
    <mergeCell ref="A133:P133"/>
    <mergeCell ref="A136:G136"/>
    <mergeCell ref="A137:P137"/>
    <mergeCell ref="A140:G140"/>
    <mergeCell ref="A141:P141"/>
    <mergeCell ref="A143:G143"/>
    <mergeCell ref="B171:D171"/>
    <mergeCell ref="E171:G171"/>
    <mergeCell ref="A147:G147"/>
    <mergeCell ref="A148:P148"/>
    <mergeCell ref="A150:G150"/>
    <mergeCell ref="A151:P151"/>
    <mergeCell ref="A156:G156"/>
    <mergeCell ref="A157:P157"/>
    <mergeCell ref="A162:G162"/>
    <mergeCell ref="A163:P163"/>
    <mergeCell ref="A167:G167"/>
    <mergeCell ref="A168:G168"/>
    <mergeCell ref="E170:G170"/>
    <mergeCell ref="F173:G173"/>
    <mergeCell ref="B174:D174"/>
    <mergeCell ref="F174:G174"/>
    <mergeCell ref="F176:G176"/>
    <mergeCell ref="B177:D177"/>
    <mergeCell ref="F177:G177"/>
  </mergeCells>
  <pageMargins left="0.47244094488188981" right="0.15748031496062992" top="0.27559055118110237" bottom="0.43307086614173229" header="0.15748031496062992" footer="0.59055118110236227"/>
  <pageSetup paperSize="9" scale="52" fitToHeight="4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7"/>
  <sheetViews>
    <sheetView topLeftCell="A137" zoomScale="90" zoomScaleNormal="90" workbookViewId="0">
      <selection activeCell="I159" sqref="I159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263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264</v>
      </c>
      <c r="C24" s="703"/>
      <c r="D24" s="703"/>
      <c r="E24" s="703"/>
      <c r="F24" s="703"/>
      <c r="G24" s="703"/>
      <c r="H24" s="703"/>
      <c r="I24" s="703"/>
      <c r="J24" s="95" t="str">
        <f>H19</f>
        <v>24 марта 2025</v>
      </c>
      <c r="K24" s="1"/>
      <c r="L24" s="1"/>
      <c r="M24" s="1"/>
      <c r="P24" s="21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18"/>
      <c r="M25" s="218"/>
      <c r="O25" s="21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18"/>
      <c r="M26" s="218"/>
      <c r="O26" s="218" t="s">
        <v>16</v>
      </c>
      <c r="P26" s="17" t="str">
        <f>H19</f>
        <v>24 марта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14"/>
      <c r="I27" s="214"/>
      <c r="J27" s="214"/>
      <c r="L27" s="218"/>
      <c r="M27" s="218"/>
      <c r="O27" s="21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14"/>
      <c r="I28" s="214"/>
      <c r="J28" s="214"/>
      <c r="L28" s="218"/>
      <c r="M28" s="218"/>
      <c r="O28" s="21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18"/>
      <c r="M29" s="218"/>
      <c r="O29" s="21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18"/>
      <c r="M30" s="218"/>
      <c r="O30" s="21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18"/>
      <c r="M31" s="218"/>
      <c r="O31" s="21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18"/>
      <c r="M32" s="218"/>
      <c r="O32" s="21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45737</v>
      </c>
      <c r="I34" s="216" t="s">
        <v>150</v>
      </c>
      <c r="J34" s="216" t="s">
        <v>151</v>
      </c>
      <c r="K34" s="96">
        <f>H34</f>
        <v>45737</v>
      </c>
      <c r="L34" s="216" t="s">
        <v>150</v>
      </c>
      <c r="M34" s="216" t="s">
        <v>151</v>
      </c>
      <c r="N34" s="96">
        <f>H34</f>
        <v>45737</v>
      </c>
      <c r="O34" s="216" t="s">
        <v>150</v>
      </c>
      <c r="P34" s="216" t="s">
        <v>151</v>
      </c>
    </row>
    <row r="35" spans="1:16" x14ac:dyDescent="0.3">
      <c r="A35" s="215">
        <v>1</v>
      </c>
      <c r="B35" s="215">
        <f t="shared" ref="B35:G35" si="0">SUM(A35+1)</f>
        <v>2</v>
      </c>
      <c r="C35" s="215">
        <f t="shared" si="0"/>
        <v>3</v>
      </c>
      <c r="D35" s="215">
        <f t="shared" si="0"/>
        <v>4</v>
      </c>
      <c r="E35" s="215">
        <f t="shared" si="0"/>
        <v>5</v>
      </c>
      <c r="F35" s="215">
        <f t="shared" si="0"/>
        <v>6</v>
      </c>
      <c r="G35" s="215">
        <f t="shared" si="0"/>
        <v>7</v>
      </c>
      <c r="H35" s="215">
        <v>8</v>
      </c>
      <c r="I35" s="215">
        <v>9</v>
      </c>
      <c r="J35" s="215">
        <v>10</v>
      </c>
      <c r="K35" s="215">
        <v>11</v>
      </c>
      <c r="L35" s="215">
        <v>12</v>
      </c>
      <c r="M35" s="215">
        <v>13</v>
      </c>
      <c r="N35" s="215">
        <v>14</v>
      </c>
      <c r="O35" s="215">
        <v>15</v>
      </c>
      <c r="P35" s="21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1" si="1">H38+I38</f>
        <v>30000</v>
      </c>
      <c r="K38" s="32">
        <v>20000</v>
      </c>
      <c r="L38" s="32"/>
      <c r="M38" s="32">
        <f t="shared" ref="M38:M61" si="2">K38+L38</f>
        <v>20000</v>
      </c>
      <c r="N38" s="32">
        <v>20000</v>
      </c>
      <c r="O38" s="32"/>
      <c r="P38" s="32">
        <f t="shared" ref="P38:P61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48694</v>
      </c>
      <c r="I49" s="32"/>
      <c r="J49" s="32">
        <f t="shared" si="1"/>
        <v>48694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/>
      <c r="J53" s="32">
        <f t="shared" si="1"/>
        <v>49033.15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/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90</v>
      </c>
      <c r="G57" s="29" t="s">
        <v>48</v>
      </c>
      <c r="H57" s="32">
        <v>41306</v>
      </c>
      <c r="I57" s="32"/>
      <c r="J57" s="32">
        <f t="shared" si="1"/>
        <v>41306</v>
      </c>
      <c r="K57" s="32"/>
      <c r="L57" s="32"/>
      <c r="M57" s="32"/>
      <c r="N57" s="32"/>
      <c r="O57" s="32"/>
      <c r="P57" s="32"/>
    </row>
    <row r="58" spans="1:16" x14ac:dyDescent="0.3">
      <c r="A58" s="40" t="s">
        <v>91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92</v>
      </c>
      <c r="G58" s="29" t="s">
        <v>48</v>
      </c>
      <c r="H58" s="32">
        <v>80000</v>
      </c>
      <c r="I58" s="32"/>
      <c r="J58" s="32">
        <f t="shared" si="1"/>
        <v>80000</v>
      </c>
      <c r="K58" s="32">
        <v>80000</v>
      </c>
      <c r="L58" s="32"/>
      <c r="M58" s="32">
        <f t="shared" si="2"/>
        <v>80000</v>
      </c>
      <c r="N58" s="32">
        <v>80000</v>
      </c>
      <c r="O58" s="32"/>
      <c r="P58" s="32">
        <f t="shared" si="3"/>
        <v>80000</v>
      </c>
    </row>
    <row r="59" spans="1:16" x14ac:dyDescent="0.3">
      <c r="A59" s="40" t="s">
        <v>93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95</v>
      </c>
      <c r="G59" s="29" t="s">
        <v>48</v>
      </c>
      <c r="H59" s="32">
        <v>1256402</v>
      </c>
      <c r="I59" s="32"/>
      <c r="J59" s="32">
        <f t="shared" si="1"/>
        <v>1256402</v>
      </c>
      <c r="K59" s="32">
        <v>1256402</v>
      </c>
      <c r="L59" s="32"/>
      <c r="M59" s="32">
        <f t="shared" si="2"/>
        <v>1256402</v>
      </c>
      <c r="N59" s="32">
        <v>1256402</v>
      </c>
      <c r="O59" s="32"/>
      <c r="P59" s="32">
        <f t="shared" si="3"/>
        <v>1256402</v>
      </c>
    </row>
    <row r="60" spans="1:16" x14ac:dyDescent="0.3">
      <c r="A60" s="40" t="s">
        <v>96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97</v>
      </c>
      <c r="G60" s="29" t="s">
        <v>48</v>
      </c>
      <c r="H60" s="32">
        <v>16817</v>
      </c>
      <c r="I60" s="32"/>
      <c r="J60" s="32">
        <f t="shared" si="1"/>
        <v>16817</v>
      </c>
      <c r="K60" s="32">
        <v>16817</v>
      </c>
      <c r="L60" s="32"/>
      <c r="M60" s="32">
        <f t="shared" si="2"/>
        <v>16817</v>
      </c>
      <c r="N60" s="32">
        <v>16817</v>
      </c>
      <c r="O60" s="32"/>
      <c r="P60" s="32">
        <f t="shared" si="3"/>
        <v>16817</v>
      </c>
    </row>
    <row r="61" spans="1:16" ht="24" x14ac:dyDescent="0.3">
      <c r="A61" s="40" t="s">
        <v>229</v>
      </c>
      <c r="B61" s="28" t="s">
        <v>43</v>
      </c>
      <c r="C61" s="28" t="s">
        <v>44</v>
      </c>
      <c r="D61" s="29" t="s">
        <v>45</v>
      </c>
      <c r="E61" s="29" t="s">
        <v>227</v>
      </c>
      <c r="F61" s="29" t="s">
        <v>228</v>
      </c>
      <c r="G61" s="29" t="s">
        <v>48</v>
      </c>
      <c r="H61" s="32">
        <v>95.75</v>
      </c>
      <c r="I61" s="32"/>
      <c r="J61" s="32">
        <f t="shared" si="1"/>
        <v>95.75</v>
      </c>
      <c r="K61" s="32">
        <v>0</v>
      </c>
      <c r="L61" s="32"/>
      <c r="M61" s="32">
        <f t="shared" si="2"/>
        <v>0</v>
      </c>
      <c r="N61" s="32">
        <v>0</v>
      </c>
      <c r="O61" s="32"/>
      <c r="P61" s="32">
        <f t="shared" si="3"/>
        <v>0</v>
      </c>
    </row>
    <row r="62" spans="1:16" x14ac:dyDescent="0.3">
      <c r="A62" s="672" t="s">
        <v>98</v>
      </c>
      <c r="B62" s="672"/>
      <c r="C62" s="672"/>
      <c r="D62" s="672"/>
      <c r="E62" s="672"/>
      <c r="F62" s="672"/>
      <c r="G62" s="672"/>
      <c r="H62" s="83">
        <f>SUM(H37:H61)</f>
        <v>12073290.520000001</v>
      </c>
      <c r="I62" s="83">
        <f t="shared" ref="I62:P62" si="4">SUM(I37:I61)</f>
        <v>0</v>
      </c>
      <c r="J62" s="83">
        <f t="shared" si="4"/>
        <v>12073290.520000001</v>
      </c>
      <c r="K62" s="83">
        <f t="shared" si="4"/>
        <v>13841931.029999999</v>
      </c>
      <c r="L62" s="83">
        <f t="shared" si="4"/>
        <v>0</v>
      </c>
      <c r="M62" s="83">
        <f t="shared" si="4"/>
        <v>13841931.029999999</v>
      </c>
      <c r="N62" s="83">
        <f t="shared" si="4"/>
        <v>14169934.189999999</v>
      </c>
      <c r="O62" s="83">
        <f t="shared" si="4"/>
        <v>0</v>
      </c>
      <c r="P62" s="83">
        <f t="shared" si="4"/>
        <v>14169934.189999999</v>
      </c>
    </row>
    <row r="63" spans="1:16" x14ac:dyDescent="0.3">
      <c r="A63" s="661" t="s">
        <v>41</v>
      </c>
      <c r="B63" s="661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</row>
    <row r="64" spans="1:16" x14ac:dyDescent="0.3">
      <c r="A64" s="215" t="s">
        <v>99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211000</v>
      </c>
      <c r="G64" s="30">
        <v>1000</v>
      </c>
      <c r="H64" s="32">
        <v>4486117.59</v>
      </c>
      <c r="I64" s="32"/>
      <c r="J64" s="32">
        <f>H64+I64</f>
        <v>4486117.59</v>
      </c>
      <c r="K64" s="32">
        <v>4488786.72</v>
      </c>
      <c r="L64" s="32"/>
      <c r="M64" s="32">
        <f>K64+L64</f>
        <v>4488786.72</v>
      </c>
      <c r="N64" s="32">
        <v>4488786.72</v>
      </c>
      <c r="O64" s="32"/>
      <c r="P64" s="32">
        <f>N64+O64</f>
        <v>4488786.72</v>
      </c>
    </row>
    <row r="65" spans="1:16" ht="36" x14ac:dyDescent="0.3">
      <c r="A65" s="36" t="s">
        <v>210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266100</v>
      </c>
      <c r="G65" s="30">
        <v>1000</v>
      </c>
      <c r="H65" s="32">
        <v>2669.13</v>
      </c>
      <c r="I65" s="32"/>
      <c r="J65" s="32">
        <f>H65+I65</f>
        <v>2669.13</v>
      </c>
      <c r="K65" s="32"/>
      <c r="L65" s="32"/>
      <c r="M65" s="32"/>
      <c r="N65" s="32"/>
      <c r="O65" s="32"/>
      <c r="P65" s="32"/>
    </row>
    <row r="66" spans="1:16" ht="36" x14ac:dyDescent="0.3">
      <c r="A66" s="40" t="s">
        <v>49</v>
      </c>
      <c r="B66" s="28" t="s">
        <v>43</v>
      </c>
      <c r="C66" s="28" t="s">
        <v>100</v>
      </c>
      <c r="D66" s="29" t="s">
        <v>101</v>
      </c>
      <c r="E66" s="30">
        <v>112</v>
      </c>
      <c r="F66" s="31">
        <v>214000</v>
      </c>
      <c r="G66" s="30">
        <v>1000</v>
      </c>
      <c r="H66" s="32">
        <v>91882.989999999991</v>
      </c>
      <c r="I66" s="32"/>
      <c r="J66" s="32">
        <f t="shared" ref="J66:J92" si="5">H66+I66</f>
        <v>91882.989999999991</v>
      </c>
      <c r="K66" s="32">
        <v>20000</v>
      </c>
      <c r="L66" s="32"/>
      <c r="M66" s="32">
        <f t="shared" ref="M66:M92" si="6">K66+L66</f>
        <v>20000</v>
      </c>
      <c r="N66" s="32">
        <v>20000</v>
      </c>
      <c r="O66" s="32"/>
      <c r="P66" s="32">
        <f t="shared" ref="P66:P92" si="7">N66+O66</f>
        <v>20000</v>
      </c>
    </row>
    <row r="67" spans="1:16" x14ac:dyDescent="0.3">
      <c r="A67" s="215" t="s">
        <v>50</v>
      </c>
      <c r="B67" s="28" t="s">
        <v>43</v>
      </c>
      <c r="C67" s="28" t="s">
        <v>100</v>
      </c>
      <c r="D67" s="29" t="s">
        <v>101</v>
      </c>
      <c r="E67" s="30">
        <v>119</v>
      </c>
      <c r="F67" s="30">
        <v>213000</v>
      </c>
      <c r="G67" s="30">
        <v>1000</v>
      </c>
      <c r="H67" s="32">
        <v>1355613.59</v>
      </c>
      <c r="I67" s="32"/>
      <c r="J67" s="32">
        <f t="shared" si="5"/>
        <v>1355613.59</v>
      </c>
      <c r="K67" s="32">
        <v>1355613.59</v>
      </c>
      <c r="L67" s="32"/>
      <c r="M67" s="32">
        <f t="shared" si="6"/>
        <v>1355613.59</v>
      </c>
      <c r="N67" s="32">
        <v>1355613.59</v>
      </c>
      <c r="O67" s="32"/>
      <c r="P67" s="32">
        <f t="shared" si="7"/>
        <v>1355613.59</v>
      </c>
    </row>
    <row r="68" spans="1:16" x14ac:dyDescent="0.3">
      <c r="A68" s="215" t="s">
        <v>53</v>
      </c>
      <c r="B68" s="28" t="s">
        <v>43</v>
      </c>
      <c r="C68" s="28" t="s">
        <v>100</v>
      </c>
      <c r="D68" s="29" t="s">
        <v>101</v>
      </c>
      <c r="E68" s="30">
        <v>244</v>
      </c>
      <c r="F68" s="30">
        <v>221100</v>
      </c>
      <c r="G68" s="30">
        <v>1000</v>
      </c>
      <c r="H68" s="32">
        <v>300</v>
      </c>
      <c r="I68" s="32"/>
      <c r="J68" s="32">
        <f t="shared" si="5"/>
        <v>300</v>
      </c>
      <c r="K68" s="32">
        <v>0</v>
      </c>
      <c r="L68" s="32"/>
      <c r="M68" s="32">
        <f t="shared" si="6"/>
        <v>0</v>
      </c>
      <c r="N68" s="32">
        <v>0</v>
      </c>
      <c r="O68" s="32"/>
      <c r="P68" s="32">
        <f t="shared" si="7"/>
        <v>0</v>
      </c>
    </row>
    <row r="69" spans="1:16" x14ac:dyDescent="0.3">
      <c r="A69" s="81" t="s">
        <v>58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60</v>
      </c>
      <c r="G69" s="29" t="s">
        <v>48</v>
      </c>
      <c r="H69" s="32">
        <v>3576721.75</v>
      </c>
      <c r="I69" s="32"/>
      <c r="J69" s="32">
        <f t="shared" si="5"/>
        <v>3576721.75</v>
      </c>
      <c r="K69" s="32">
        <v>4226794.0999999996</v>
      </c>
      <c r="L69" s="32"/>
      <c r="M69" s="32">
        <f t="shared" si="6"/>
        <v>4226794.0999999996</v>
      </c>
      <c r="N69" s="32">
        <v>4420314.8899999997</v>
      </c>
      <c r="O69" s="32"/>
      <c r="P69" s="32">
        <f t="shared" si="7"/>
        <v>4420314.8899999997</v>
      </c>
    </row>
    <row r="70" spans="1:16" x14ac:dyDescent="0.3">
      <c r="A70" s="40" t="s">
        <v>61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62</v>
      </c>
      <c r="G70" s="29" t="s">
        <v>48</v>
      </c>
      <c r="H70" s="32">
        <v>1343722.52</v>
      </c>
      <c r="I70" s="32"/>
      <c r="J70" s="32">
        <f t="shared" si="5"/>
        <v>1343722.52</v>
      </c>
      <c r="K70" s="32">
        <v>1902380.6</v>
      </c>
      <c r="L70" s="32"/>
      <c r="M70" s="32">
        <f t="shared" si="6"/>
        <v>1902380.6</v>
      </c>
      <c r="N70" s="32">
        <v>1983351.63</v>
      </c>
      <c r="O70" s="32"/>
      <c r="P70" s="32">
        <f t="shared" si="7"/>
        <v>1983351.63</v>
      </c>
    </row>
    <row r="71" spans="1:16" x14ac:dyDescent="0.3">
      <c r="A71" s="40" t="s">
        <v>63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64</v>
      </c>
      <c r="G71" s="29" t="s">
        <v>48</v>
      </c>
      <c r="H71" s="32">
        <v>121057.60000000001</v>
      </c>
      <c r="I71" s="32"/>
      <c r="J71" s="32">
        <f t="shared" si="5"/>
        <v>121057.60000000001</v>
      </c>
      <c r="K71" s="32">
        <v>172092.96</v>
      </c>
      <c r="L71" s="32"/>
      <c r="M71" s="32">
        <f t="shared" si="6"/>
        <v>172092.96</v>
      </c>
      <c r="N71" s="32">
        <v>179678.2</v>
      </c>
      <c r="O71" s="32"/>
      <c r="P71" s="32">
        <f t="shared" si="7"/>
        <v>179678.2</v>
      </c>
    </row>
    <row r="72" spans="1:16" x14ac:dyDescent="0.3">
      <c r="A72" s="40" t="s">
        <v>65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66</v>
      </c>
      <c r="G72" s="29" t="s">
        <v>48</v>
      </c>
      <c r="H72" s="32">
        <v>182131.20000000001</v>
      </c>
      <c r="I72" s="32"/>
      <c r="J72" s="32">
        <f t="shared" si="5"/>
        <v>182131.20000000001</v>
      </c>
      <c r="K72" s="32">
        <v>295668.96000000002</v>
      </c>
      <c r="L72" s="32"/>
      <c r="M72" s="32">
        <f t="shared" si="6"/>
        <v>295668.96000000002</v>
      </c>
      <c r="N72" s="32">
        <v>308699.12</v>
      </c>
      <c r="O72" s="32"/>
      <c r="P72" s="32">
        <f t="shared" si="7"/>
        <v>308699.12</v>
      </c>
    </row>
    <row r="73" spans="1:16" x14ac:dyDescent="0.3">
      <c r="A73" s="81" t="s">
        <v>67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68</v>
      </c>
      <c r="G73" s="29" t="s">
        <v>48</v>
      </c>
      <c r="H73" s="32">
        <v>59536.4</v>
      </c>
      <c r="I73" s="32"/>
      <c r="J73" s="32">
        <f t="shared" si="5"/>
        <v>59536.4</v>
      </c>
      <c r="K73" s="32">
        <v>84527.22</v>
      </c>
      <c r="L73" s="32"/>
      <c r="M73" s="32">
        <f t="shared" si="6"/>
        <v>84527.22</v>
      </c>
      <c r="N73" s="32">
        <v>86184.55</v>
      </c>
      <c r="O73" s="32"/>
      <c r="P73" s="32">
        <f t="shared" si="7"/>
        <v>86184.55</v>
      </c>
    </row>
    <row r="74" spans="1:16" ht="24" x14ac:dyDescent="0.3">
      <c r="A74" s="40" t="s">
        <v>69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70</v>
      </c>
      <c r="G74" s="29" t="s">
        <v>48</v>
      </c>
      <c r="H74" s="32">
        <v>13200</v>
      </c>
      <c r="I74" s="32"/>
      <c r="J74" s="32">
        <f t="shared" si="5"/>
        <v>13200</v>
      </c>
      <c r="K74" s="32">
        <v>18000</v>
      </c>
      <c r="L74" s="32"/>
      <c r="M74" s="32">
        <f t="shared" si="6"/>
        <v>18000</v>
      </c>
      <c r="N74" s="32">
        <v>22500</v>
      </c>
      <c r="O74" s="32"/>
      <c r="P74" s="32">
        <f t="shared" si="7"/>
        <v>22500</v>
      </c>
    </row>
    <row r="75" spans="1:16" ht="24" x14ac:dyDescent="0.3">
      <c r="A75" s="81" t="s">
        <v>102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72</v>
      </c>
      <c r="G75" s="29" t="s">
        <v>48</v>
      </c>
      <c r="H75" s="32">
        <v>94200</v>
      </c>
      <c r="I75" s="32"/>
      <c r="J75" s="32">
        <f t="shared" si="5"/>
        <v>94200</v>
      </c>
      <c r="K75" s="32">
        <v>85500</v>
      </c>
      <c r="L75" s="32"/>
      <c r="M75" s="32">
        <f t="shared" si="6"/>
        <v>85500</v>
      </c>
      <c r="N75" s="32">
        <v>106875</v>
      </c>
      <c r="O75" s="32"/>
      <c r="P75" s="32">
        <f t="shared" si="7"/>
        <v>106875</v>
      </c>
    </row>
    <row r="76" spans="1:16" x14ac:dyDescent="0.3">
      <c r="A76" s="40" t="s">
        <v>73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74</v>
      </c>
      <c r="G76" s="29" t="s">
        <v>48</v>
      </c>
      <c r="H76" s="32">
        <v>120000</v>
      </c>
      <c r="I76" s="32"/>
      <c r="J76" s="32">
        <f t="shared" si="5"/>
        <v>120000</v>
      </c>
      <c r="K76" s="32">
        <v>100000</v>
      </c>
      <c r="L76" s="32"/>
      <c r="M76" s="32">
        <f t="shared" si="6"/>
        <v>100000</v>
      </c>
      <c r="N76" s="32">
        <v>100000</v>
      </c>
      <c r="O76" s="32"/>
      <c r="P76" s="32">
        <f t="shared" si="7"/>
        <v>100000</v>
      </c>
    </row>
    <row r="77" spans="1:16" x14ac:dyDescent="0.3">
      <c r="A77" s="40" t="s">
        <v>75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76</v>
      </c>
      <c r="G77" s="29" t="s">
        <v>48</v>
      </c>
      <c r="H77" s="32">
        <v>0</v>
      </c>
      <c r="I77" s="32"/>
      <c r="J77" s="32">
        <f t="shared" si="5"/>
        <v>0</v>
      </c>
      <c r="K77" s="34"/>
      <c r="L77" s="34"/>
      <c r="M77" s="32">
        <f t="shared" si="6"/>
        <v>0</v>
      </c>
      <c r="N77" s="34"/>
      <c r="O77" s="32"/>
      <c r="P77" s="32">
        <f t="shared" si="7"/>
        <v>0</v>
      </c>
    </row>
    <row r="78" spans="1:16" x14ac:dyDescent="0.3">
      <c r="A78" s="40" t="s">
        <v>77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78</v>
      </c>
      <c r="G78" s="29" t="s">
        <v>48</v>
      </c>
      <c r="H78" s="32">
        <v>63765.84</v>
      </c>
      <c r="I78" s="32"/>
      <c r="J78" s="32">
        <f t="shared" si="5"/>
        <v>63765.84</v>
      </c>
      <c r="K78" s="32">
        <v>99250</v>
      </c>
      <c r="L78" s="32"/>
      <c r="M78" s="32">
        <f t="shared" si="6"/>
        <v>99250</v>
      </c>
      <c r="N78" s="32">
        <v>124062.5</v>
      </c>
      <c r="O78" s="32"/>
      <c r="P78" s="32">
        <f t="shared" si="7"/>
        <v>124062.5</v>
      </c>
    </row>
    <row r="79" spans="1:16" x14ac:dyDescent="0.3">
      <c r="A79" s="215" t="s">
        <v>103</v>
      </c>
      <c r="B79" s="40" t="s">
        <v>43</v>
      </c>
      <c r="C79" s="40" t="s">
        <v>100</v>
      </c>
      <c r="D79" s="29" t="s">
        <v>101</v>
      </c>
      <c r="E79" s="215">
        <v>244</v>
      </c>
      <c r="F79" s="42">
        <v>226500</v>
      </c>
      <c r="G79" s="29" t="s">
        <v>48</v>
      </c>
      <c r="H79" s="32">
        <v>195300</v>
      </c>
      <c r="I79" s="32"/>
      <c r="J79" s="32">
        <f t="shared" si="5"/>
        <v>195300</v>
      </c>
      <c r="K79" s="32">
        <v>244125</v>
      </c>
      <c r="L79" s="32"/>
      <c r="M79" s="32">
        <f t="shared" si="6"/>
        <v>244125</v>
      </c>
      <c r="N79" s="32">
        <v>305156.25</v>
      </c>
      <c r="O79" s="32"/>
      <c r="P79" s="32">
        <f t="shared" si="7"/>
        <v>305156.25</v>
      </c>
    </row>
    <row r="80" spans="1:16" ht="24" x14ac:dyDescent="0.3">
      <c r="A80" s="40" t="s">
        <v>79</v>
      </c>
      <c r="B80" s="40" t="s">
        <v>43</v>
      </c>
      <c r="C80" s="40" t="s">
        <v>100</v>
      </c>
      <c r="D80" s="29" t="s">
        <v>101</v>
      </c>
      <c r="E80" s="215">
        <v>244</v>
      </c>
      <c r="F80" s="42">
        <v>226800</v>
      </c>
      <c r="G80" s="29" t="s">
        <v>48</v>
      </c>
      <c r="H80" s="32">
        <v>335000</v>
      </c>
      <c r="I80" s="32"/>
      <c r="J80" s="32">
        <f t="shared" si="5"/>
        <v>335000</v>
      </c>
      <c r="K80" s="32">
        <v>337000</v>
      </c>
      <c r="L80" s="32"/>
      <c r="M80" s="32">
        <f t="shared" si="6"/>
        <v>337000</v>
      </c>
      <c r="N80" s="32">
        <v>337000</v>
      </c>
      <c r="O80" s="32"/>
      <c r="P80" s="32">
        <f t="shared" si="7"/>
        <v>337000</v>
      </c>
    </row>
    <row r="81" spans="1:16" x14ac:dyDescent="0.3">
      <c r="A81" s="40" t="s">
        <v>81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82</v>
      </c>
      <c r="G81" s="29" t="s">
        <v>48</v>
      </c>
      <c r="H81" s="32">
        <v>124600</v>
      </c>
      <c r="I81" s="32"/>
      <c r="J81" s="32">
        <f t="shared" si="5"/>
        <v>124600</v>
      </c>
      <c r="K81" s="32">
        <v>100000</v>
      </c>
      <c r="L81" s="32"/>
      <c r="M81" s="32">
        <f t="shared" si="6"/>
        <v>100000</v>
      </c>
      <c r="N81" s="32">
        <v>100000</v>
      </c>
      <c r="O81" s="32"/>
      <c r="P81" s="32">
        <f t="shared" si="7"/>
        <v>100000</v>
      </c>
    </row>
    <row r="82" spans="1:16" x14ac:dyDescent="0.3">
      <c r="A82" s="40" t="s">
        <v>104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105</v>
      </c>
      <c r="G82" s="29" t="s">
        <v>48</v>
      </c>
      <c r="H82" s="32">
        <v>14000</v>
      </c>
      <c r="I82" s="32"/>
      <c r="J82" s="32">
        <f t="shared" si="5"/>
        <v>14000</v>
      </c>
      <c r="K82" s="32">
        <v>14000</v>
      </c>
      <c r="L82" s="32"/>
      <c r="M82" s="32">
        <f t="shared" si="6"/>
        <v>14000</v>
      </c>
      <c r="N82" s="32">
        <v>16000</v>
      </c>
      <c r="O82" s="32"/>
      <c r="P82" s="32">
        <f t="shared" si="7"/>
        <v>16000</v>
      </c>
    </row>
    <row r="83" spans="1:16" ht="24" x14ac:dyDescent="0.3">
      <c r="A83" s="40" t="s">
        <v>83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84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82" t="s">
        <v>85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86</v>
      </c>
      <c r="G84" s="29" t="s">
        <v>48</v>
      </c>
      <c r="H84" s="32">
        <v>30000</v>
      </c>
      <c r="I84" s="32"/>
      <c r="J84" s="32">
        <f t="shared" si="5"/>
        <v>30000</v>
      </c>
      <c r="K84" s="32">
        <v>30000</v>
      </c>
      <c r="L84" s="32"/>
      <c r="M84" s="32">
        <f t="shared" si="6"/>
        <v>30000</v>
      </c>
      <c r="N84" s="32">
        <v>30000</v>
      </c>
      <c r="O84" s="32"/>
      <c r="P84" s="32">
        <f t="shared" si="7"/>
        <v>30000</v>
      </c>
    </row>
    <row r="85" spans="1:16" x14ac:dyDescent="0.3">
      <c r="A85" s="82" t="s">
        <v>220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219</v>
      </c>
      <c r="G85" s="29" t="s">
        <v>48</v>
      </c>
      <c r="H85" s="32">
        <v>150000</v>
      </c>
      <c r="I85" s="32"/>
      <c r="J85" s="32">
        <f t="shared" si="5"/>
        <v>150000</v>
      </c>
      <c r="K85" s="32">
        <v>0</v>
      </c>
      <c r="L85" s="32"/>
      <c r="M85" s="32">
        <f t="shared" si="6"/>
        <v>0</v>
      </c>
      <c r="N85" s="32">
        <v>0</v>
      </c>
      <c r="O85" s="32"/>
      <c r="P85" s="32">
        <f t="shared" si="7"/>
        <v>0</v>
      </c>
    </row>
    <row r="86" spans="1:16" x14ac:dyDescent="0.3">
      <c r="A86" s="40" t="s">
        <v>89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90</v>
      </c>
      <c r="G86" s="29" t="s">
        <v>48</v>
      </c>
      <c r="H86" s="32">
        <v>54556</v>
      </c>
      <c r="I86" s="32"/>
      <c r="J86" s="32">
        <f t="shared" si="5"/>
        <v>54556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40" t="s">
        <v>106</v>
      </c>
      <c r="B87" s="44" t="s">
        <v>43</v>
      </c>
      <c r="C87" s="44" t="s">
        <v>100</v>
      </c>
      <c r="D87" s="29" t="s">
        <v>101</v>
      </c>
      <c r="E87" s="43" t="s">
        <v>54</v>
      </c>
      <c r="F87" s="43" t="s">
        <v>107</v>
      </c>
      <c r="G87" s="29" t="s">
        <v>48</v>
      </c>
      <c r="H87" s="32">
        <v>22500</v>
      </c>
      <c r="I87" s="32"/>
      <c r="J87" s="32">
        <f t="shared" si="5"/>
        <v>22500</v>
      </c>
      <c r="K87" s="32">
        <v>22500</v>
      </c>
      <c r="L87" s="32"/>
      <c r="M87" s="32">
        <f t="shared" si="6"/>
        <v>22500</v>
      </c>
      <c r="N87" s="32">
        <v>22500</v>
      </c>
      <c r="O87" s="32"/>
      <c r="P87" s="32">
        <f t="shared" si="7"/>
        <v>22500</v>
      </c>
    </row>
    <row r="88" spans="1:16" x14ac:dyDescent="0.3">
      <c r="A88" s="40" t="s">
        <v>91</v>
      </c>
      <c r="B88" s="28" t="s">
        <v>43</v>
      </c>
      <c r="C88" s="28" t="s">
        <v>100</v>
      </c>
      <c r="D88" s="29" t="s">
        <v>101</v>
      </c>
      <c r="E88" s="45" t="s">
        <v>54</v>
      </c>
      <c r="F88" s="45" t="s">
        <v>92</v>
      </c>
      <c r="G88" s="45" t="s">
        <v>48</v>
      </c>
      <c r="H88" s="32">
        <v>65444</v>
      </c>
      <c r="I88" s="32"/>
      <c r="J88" s="32">
        <f t="shared" si="5"/>
        <v>65444</v>
      </c>
      <c r="K88" s="32">
        <v>80000</v>
      </c>
      <c r="L88" s="32"/>
      <c r="M88" s="32">
        <f t="shared" si="6"/>
        <v>80000</v>
      </c>
      <c r="N88" s="32">
        <v>80000</v>
      </c>
      <c r="O88" s="32"/>
      <c r="P88" s="32">
        <f t="shared" si="7"/>
        <v>80000</v>
      </c>
    </row>
    <row r="89" spans="1:16" x14ac:dyDescent="0.3">
      <c r="A89" s="40" t="s">
        <v>93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95</v>
      </c>
      <c r="G89" s="46" t="s">
        <v>48</v>
      </c>
      <c r="H89" s="32">
        <v>60238</v>
      </c>
      <c r="I89" s="32"/>
      <c r="J89" s="32">
        <f t="shared" si="5"/>
        <v>60238</v>
      </c>
      <c r="K89" s="32">
        <v>60238</v>
      </c>
      <c r="L89" s="32"/>
      <c r="M89" s="32">
        <f t="shared" si="6"/>
        <v>60238</v>
      </c>
      <c r="N89" s="32">
        <v>60238</v>
      </c>
      <c r="O89" s="32"/>
      <c r="P89" s="32">
        <f t="shared" si="7"/>
        <v>60238</v>
      </c>
    </row>
    <row r="90" spans="1:16" x14ac:dyDescent="0.3">
      <c r="A90" s="40" t="s">
        <v>108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97</v>
      </c>
      <c r="G90" s="46" t="s">
        <v>48</v>
      </c>
      <c r="H90" s="32">
        <v>25281</v>
      </c>
      <c r="I90" s="32"/>
      <c r="J90" s="32">
        <f t="shared" si="5"/>
        <v>25281</v>
      </c>
      <c r="K90" s="32">
        <v>25281</v>
      </c>
      <c r="L90" s="32"/>
      <c r="M90" s="32">
        <f t="shared" si="6"/>
        <v>25281</v>
      </c>
      <c r="N90" s="32">
        <v>25281</v>
      </c>
      <c r="O90" s="32"/>
      <c r="P90" s="32">
        <f t="shared" si="7"/>
        <v>25281</v>
      </c>
    </row>
    <row r="91" spans="1:16" x14ac:dyDescent="0.3">
      <c r="A91" s="40" t="s">
        <v>109</v>
      </c>
      <c r="B91" s="28" t="s">
        <v>43</v>
      </c>
      <c r="C91" s="28" t="s">
        <v>100</v>
      </c>
      <c r="D91" s="29" t="s">
        <v>101</v>
      </c>
      <c r="E91" s="29" t="s">
        <v>110</v>
      </c>
      <c r="F91" s="46" t="s">
        <v>111</v>
      </c>
      <c r="G91" s="46" t="s">
        <v>48</v>
      </c>
      <c r="H91" s="32">
        <v>37790</v>
      </c>
      <c r="I91" s="32"/>
      <c r="J91" s="32">
        <f t="shared" si="5"/>
        <v>37790</v>
      </c>
      <c r="K91" s="32">
        <v>37790</v>
      </c>
      <c r="L91" s="32"/>
      <c r="M91" s="32">
        <f t="shared" si="6"/>
        <v>37790</v>
      </c>
      <c r="N91" s="32">
        <v>37790</v>
      </c>
      <c r="O91" s="32"/>
      <c r="P91" s="32">
        <f t="shared" si="7"/>
        <v>37790</v>
      </c>
    </row>
    <row r="92" spans="1:16" ht="24" x14ac:dyDescent="0.3">
      <c r="A92" s="40" t="s">
        <v>229</v>
      </c>
      <c r="B92" s="28" t="s">
        <v>43</v>
      </c>
      <c r="C92" s="28" t="s">
        <v>100</v>
      </c>
      <c r="D92" s="29" t="s">
        <v>101</v>
      </c>
      <c r="E92" s="29" t="s">
        <v>227</v>
      </c>
      <c r="F92" s="46" t="s">
        <v>228</v>
      </c>
      <c r="G92" s="46" t="s">
        <v>48</v>
      </c>
      <c r="H92" s="32">
        <v>177.02</v>
      </c>
      <c r="I92" s="32"/>
      <c r="J92" s="32">
        <f t="shared" si="5"/>
        <v>177.02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672" t="s">
        <v>98</v>
      </c>
      <c r="B93" s="672"/>
      <c r="C93" s="672"/>
      <c r="D93" s="672"/>
      <c r="E93" s="672"/>
      <c r="F93" s="672"/>
      <c r="G93" s="672"/>
      <c r="H93" s="98">
        <f>SUM(H64:H92)</f>
        <v>12665804.629999999</v>
      </c>
      <c r="I93" s="98">
        <f t="shared" ref="I93:P93" si="8">SUM(I64:I92)</f>
        <v>0</v>
      </c>
      <c r="J93" s="98">
        <f t="shared" si="8"/>
        <v>12665804.629999999</v>
      </c>
      <c r="K93" s="98">
        <f t="shared" si="8"/>
        <v>13879548.150000002</v>
      </c>
      <c r="L93" s="98">
        <f t="shared" si="8"/>
        <v>0</v>
      </c>
      <c r="M93" s="98">
        <f t="shared" si="8"/>
        <v>13879548.150000002</v>
      </c>
      <c r="N93" s="98">
        <f t="shared" si="8"/>
        <v>14290031.449999997</v>
      </c>
      <c r="O93" s="98">
        <f t="shared" si="8"/>
        <v>0</v>
      </c>
      <c r="P93" s="98">
        <f t="shared" si="8"/>
        <v>14290031.449999997</v>
      </c>
    </row>
    <row r="94" spans="1:16" ht="15" customHeight="1" x14ac:dyDescent="0.3">
      <c r="A94" s="704" t="s">
        <v>112</v>
      </c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3">
      <c r="A95" s="40" t="s">
        <v>87</v>
      </c>
      <c r="B95" s="40" t="s">
        <v>43</v>
      </c>
      <c r="C95" s="40" t="s">
        <v>44</v>
      </c>
      <c r="D95" s="45" t="s">
        <v>45</v>
      </c>
      <c r="E95" s="45" t="s">
        <v>54</v>
      </c>
      <c r="F95" s="45" t="s">
        <v>88</v>
      </c>
      <c r="G95" s="99" t="s">
        <v>113</v>
      </c>
      <c r="H95" s="32">
        <v>5000000</v>
      </c>
      <c r="I95" s="32"/>
      <c r="J95" s="32">
        <f>H95+I95</f>
        <v>5000000</v>
      </c>
      <c r="K95" s="32">
        <v>5800000</v>
      </c>
      <c r="L95" s="32"/>
      <c r="M95" s="32">
        <f>K95+L95</f>
        <v>5800000</v>
      </c>
      <c r="N95" s="32">
        <v>5800000</v>
      </c>
      <c r="O95" s="97"/>
      <c r="P95" s="32">
        <f>N95+O95</f>
        <v>5800000</v>
      </c>
    </row>
    <row r="96" spans="1:16" x14ac:dyDescent="0.3">
      <c r="A96" s="672" t="s">
        <v>114</v>
      </c>
      <c r="B96" s="672"/>
      <c r="C96" s="672"/>
      <c r="D96" s="672"/>
      <c r="E96" s="672"/>
      <c r="F96" s="672"/>
      <c r="G96" s="672"/>
      <c r="H96" s="100">
        <f>SUM(H95)</f>
        <v>5000000</v>
      </c>
      <c r="I96" s="100">
        <f t="shared" ref="I96:P96" si="9">SUM(I95)</f>
        <v>0</v>
      </c>
      <c r="J96" s="100">
        <f t="shared" si="9"/>
        <v>5000000</v>
      </c>
      <c r="K96" s="100">
        <f t="shared" si="9"/>
        <v>5800000</v>
      </c>
      <c r="L96" s="100">
        <f t="shared" si="9"/>
        <v>0</v>
      </c>
      <c r="M96" s="100">
        <f t="shared" si="9"/>
        <v>5800000</v>
      </c>
      <c r="N96" s="100">
        <f t="shared" si="9"/>
        <v>5800000</v>
      </c>
      <c r="O96" s="100">
        <f t="shared" si="9"/>
        <v>0</v>
      </c>
      <c r="P96" s="100">
        <f t="shared" si="9"/>
        <v>5800000</v>
      </c>
    </row>
    <row r="97" spans="1:16" hidden="1" x14ac:dyDescent="0.3">
      <c r="A97" s="702" t="s">
        <v>115</v>
      </c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t="25.2" hidden="1" customHeight="1" thickBot="1" x14ac:dyDescent="0.35">
      <c r="A98" s="702"/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44</v>
      </c>
      <c r="D99" s="58" t="s">
        <v>116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44</v>
      </c>
      <c r="D100" s="58" t="s">
        <v>116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44</v>
      </c>
      <c r="D101" s="58" t="s">
        <v>116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2" t="s">
        <v>120</v>
      </c>
      <c r="B102" s="702"/>
      <c r="C102" s="702"/>
      <c r="D102" s="702"/>
      <c r="E102" s="702"/>
      <c r="F102" s="702"/>
      <c r="G102" s="702"/>
      <c r="H102" s="59">
        <f>SUM(H99:H101)</f>
        <v>0</v>
      </c>
      <c r="I102" s="59"/>
      <c r="J102" s="59"/>
      <c r="K102" s="59">
        <f t="shared" ref="K102:N102" si="10">SUM(K99:K101)</f>
        <v>0</v>
      </c>
      <c r="L102" s="59"/>
      <c r="M102" s="59"/>
      <c r="N102" s="59">
        <f t="shared" si="10"/>
        <v>0</v>
      </c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100</v>
      </c>
      <c r="D103" s="58" t="s">
        <v>121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100</v>
      </c>
      <c r="D104" s="58" t="s">
        <v>121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100</v>
      </c>
      <c r="D105" s="58" t="s">
        <v>121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40" t="s">
        <v>122</v>
      </c>
      <c r="B106" s="58" t="s">
        <v>43</v>
      </c>
      <c r="C106" s="58" t="s">
        <v>123</v>
      </c>
      <c r="D106" s="58" t="s">
        <v>121</v>
      </c>
      <c r="E106" s="58" t="s">
        <v>54</v>
      </c>
      <c r="F106" s="58" t="s">
        <v>124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5" t="s">
        <v>125</v>
      </c>
      <c r="B107" s="705"/>
      <c r="C107" s="705"/>
      <c r="D107" s="705"/>
      <c r="E107" s="705"/>
      <c r="F107" s="705"/>
      <c r="G107" s="705"/>
      <c r="H107" s="83">
        <f>SUM(H103:H106)</f>
        <v>0</v>
      </c>
      <c r="I107" s="83"/>
      <c r="J107" s="83"/>
      <c r="K107" s="83">
        <f t="shared" ref="K107:N107" si="11">SUM(K103:K106)</f>
        <v>0</v>
      </c>
      <c r="L107" s="83"/>
      <c r="M107" s="83"/>
      <c r="N107" s="83">
        <f t="shared" si="11"/>
        <v>0</v>
      </c>
      <c r="O107" s="97"/>
      <c r="P107" s="97"/>
    </row>
    <row r="108" spans="1:16" hidden="1" x14ac:dyDescent="0.3">
      <c r="A108" s="706" t="s">
        <v>126</v>
      </c>
      <c r="B108" s="706"/>
      <c r="C108" s="706"/>
      <c r="D108" s="706"/>
      <c r="E108" s="706"/>
      <c r="F108" s="706"/>
      <c r="G108" s="706"/>
      <c r="H108" s="101">
        <f>H102+H107</f>
        <v>0</v>
      </c>
      <c r="I108" s="101"/>
      <c r="J108" s="101"/>
      <c r="K108" s="101">
        <f t="shared" ref="K108:N108" si="12">K102+K107</f>
        <v>0</v>
      </c>
      <c r="L108" s="101"/>
      <c r="M108" s="101"/>
      <c r="N108" s="101">
        <f t="shared" si="12"/>
        <v>0</v>
      </c>
      <c r="O108" s="97"/>
      <c r="P108" s="97"/>
    </row>
    <row r="109" spans="1:16" hidden="1" x14ac:dyDescent="0.3">
      <c r="A109" s="700" t="s">
        <v>127</v>
      </c>
      <c r="B109" s="700"/>
      <c r="C109" s="700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100</v>
      </c>
      <c r="D110" s="58" t="s">
        <v>128</v>
      </c>
      <c r="E110" s="58" t="s">
        <v>46</v>
      </c>
      <c r="F110" s="58" t="s">
        <v>47</v>
      </c>
      <c r="G110" s="102" t="s">
        <v>129</v>
      </c>
      <c r="H110" s="32"/>
      <c r="I110" s="32"/>
      <c r="J110" s="32"/>
      <c r="K110" s="34"/>
      <c r="L110" s="34"/>
      <c r="M110" s="34"/>
      <c r="N110" s="34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100</v>
      </c>
      <c r="D111" s="58" t="s">
        <v>128</v>
      </c>
      <c r="E111" s="58" t="s">
        <v>51</v>
      </c>
      <c r="F111" s="58">
        <v>213000</v>
      </c>
      <c r="G111" s="102" t="s">
        <v>129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16" t="s">
        <v>130</v>
      </c>
      <c r="B112" s="716"/>
      <c r="C112" s="716"/>
      <c r="D112" s="716"/>
      <c r="E112" s="716"/>
      <c r="F112" s="716"/>
      <c r="G112" s="716"/>
      <c r="H112" s="121">
        <f>SUM(H110:H111)</f>
        <v>0</v>
      </c>
      <c r="I112" s="121"/>
      <c r="J112" s="121"/>
      <c r="K112" s="121">
        <f t="shared" ref="K112:N112" si="13">SUM(K110:K111)</f>
        <v>0</v>
      </c>
      <c r="L112" s="121"/>
      <c r="M112" s="121"/>
      <c r="N112" s="121">
        <f t="shared" si="13"/>
        <v>0</v>
      </c>
      <c r="O112" s="122"/>
      <c r="P112" s="122"/>
    </row>
    <row r="113" spans="1:16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82" t="s">
        <v>42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47</v>
      </c>
      <c r="G115" s="46" t="s">
        <v>180</v>
      </c>
      <c r="H115" s="32">
        <v>22512650.18</v>
      </c>
      <c r="I115" s="32"/>
      <c r="J115" s="32">
        <f t="shared" ref="J115:J118" si="14">H115+I115</f>
        <v>22512650.18</v>
      </c>
      <c r="K115" s="32">
        <v>0</v>
      </c>
      <c r="L115" s="32"/>
      <c r="M115" s="32">
        <f t="shared" ref="M115:M118" si="15">K115+L115</f>
        <v>0</v>
      </c>
      <c r="N115" s="32">
        <v>0</v>
      </c>
      <c r="O115" s="32"/>
      <c r="P115" s="32">
        <f t="shared" ref="P115:P126" si="16">N115+O115</f>
        <v>0</v>
      </c>
    </row>
    <row r="116" spans="1:16" ht="36" x14ac:dyDescent="0.3">
      <c r="A116" s="36" t="s">
        <v>210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209</v>
      </c>
      <c r="G116" s="46" t="s">
        <v>180</v>
      </c>
      <c r="H116" s="32">
        <v>29523.58</v>
      </c>
      <c r="I116" s="32"/>
      <c r="J116" s="32">
        <f t="shared" si="14"/>
        <v>29523.58</v>
      </c>
      <c r="K116" s="32"/>
      <c r="L116" s="32"/>
      <c r="M116" s="32"/>
      <c r="N116" s="32"/>
      <c r="O116" s="32"/>
      <c r="P116" s="32"/>
    </row>
    <row r="117" spans="1:16" x14ac:dyDescent="0.3">
      <c r="A117" s="82" t="s">
        <v>50</v>
      </c>
      <c r="B117" s="28" t="s">
        <v>43</v>
      </c>
      <c r="C117" s="28" t="s">
        <v>44</v>
      </c>
      <c r="D117" s="58" t="s">
        <v>116</v>
      </c>
      <c r="E117" s="29" t="s">
        <v>51</v>
      </c>
      <c r="F117" s="46" t="s">
        <v>52</v>
      </c>
      <c r="G117" s="46" t="s">
        <v>180</v>
      </c>
      <c r="H117" s="32">
        <v>5105802.3600000003</v>
      </c>
      <c r="I117" s="32"/>
      <c r="J117" s="32">
        <f t="shared" si="14"/>
        <v>5105802.3600000003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82" t="s">
        <v>118</v>
      </c>
      <c r="B118" s="28" t="s">
        <v>43</v>
      </c>
      <c r="C118" s="28" t="s">
        <v>44</v>
      </c>
      <c r="D118" s="58" t="s">
        <v>116</v>
      </c>
      <c r="E118" s="29" t="s">
        <v>54</v>
      </c>
      <c r="F118" s="46" t="s">
        <v>119</v>
      </c>
      <c r="G118" s="46" t="s">
        <v>180</v>
      </c>
      <c r="H118" s="32">
        <v>47000</v>
      </c>
      <c r="I118" s="32"/>
      <c r="J118" s="32">
        <f t="shared" si="14"/>
        <v>47000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715" t="s">
        <v>178</v>
      </c>
      <c r="B119" s="715"/>
      <c r="C119" s="715"/>
      <c r="D119" s="715"/>
      <c r="E119" s="715"/>
      <c r="F119" s="715"/>
      <c r="G119" s="715"/>
      <c r="H119" s="101">
        <f>SUM(H115:H118)</f>
        <v>27694976.119999997</v>
      </c>
      <c r="I119" s="101">
        <f t="shared" ref="I119:P119" si="17">SUM(I115:I118)</f>
        <v>0</v>
      </c>
      <c r="J119" s="101">
        <f t="shared" si="17"/>
        <v>27694976.119999997</v>
      </c>
      <c r="K119" s="101">
        <f t="shared" si="17"/>
        <v>0</v>
      </c>
      <c r="L119" s="101">
        <f t="shared" si="17"/>
        <v>0</v>
      </c>
      <c r="M119" s="101">
        <f t="shared" si="17"/>
        <v>0</v>
      </c>
      <c r="N119" s="101">
        <f t="shared" si="17"/>
        <v>0</v>
      </c>
      <c r="O119" s="101">
        <f t="shared" si="17"/>
        <v>0</v>
      </c>
      <c r="P119" s="101">
        <f t="shared" si="17"/>
        <v>0</v>
      </c>
    </row>
    <row r="120" spans="1:16" x14ac:dyDescent="0.3">
      <c r="A120" s="82" t="s">
        <v>42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47</v>
      </c>
      <c r="G120" s="46" t="s">
        <v>180</v>
      </c>
      <c r="H120" s="32">
        <v>39613538.310000002</v>
      </c>
      <c r="I120" s="32"/>
      <c r="J120" s="32">
        <f t="shared" ref="J120:J126" si="18">H120+I120</f>
        <v>39613538.310000002</v>
      </c>
      <c r="K120" s="32">
        <v>0</v>
      </c>
      <c r="L120" s="32"/>
      <c r="M120" s="32">
        <f t="shared" ref="M120:M126" si="19">K120+L120</f>
        <v>0</v>
      </c>
      <c r="N120" s="32">
        <v>0</v>
      </c>
      <c r="O120" s="32"/>
      <c r="P120" s="32">
        <f t="shared" si="16"/>
        <v>0</v>
      </c>
    </row>
    <row r="121" spans="1:16" ht="36" x14ac:dyDescent="0.3">
      <c r="A121" s="36" t="s">
        <v>210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209</v>
      </c>
      <c r="G121" s="46" t="s">
        <v>180</v>
      </c>
      <c r="H121" s="32">
        <v>49452.09</v>
      </c>
      <c r="I121" s="32"/>
      <c r="J121" s="32">
        <f t="shared" si="18"/>
        <v>49452.09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100</v>
      </c>
      <c r="D122" s="58" t="s">
        <v>121</v>
      </c>
      <c r="E122" s="29" t="s">
        <v>51</v>
      </c>
      <c r="F122" s="46" t="s">
        <v>52</v>
      </c>
      <c r="G122" s="46" t="s">
        <v>180</v>
      </c>
      <c r="H122" s="32">
        <v>8983667.3300000001</v>
      </c>
      <c r="I122" s="32"/>
      <c r="J122" s="32">
        <f t="shared" si="18"/>
        <v>8983667.3300000001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119</v>
      </c>
      <c r="G123" s="46" t="s">
        <v>180</v>
      </c>
      <c r="H123" s="32">
        <v>54991.59</v>
      </c>
      <c r="I123" s="32"/>
      <c r="J123" s="32">
        <f t="shared" si="18"/>
        <v>54991.59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236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235</v>
      </c>
      <c r="G124" s="46" t="s">
        <v>180</v>
      </c>
      <c r="H124" s="32">
        <v>2191130</v>
      </c>
      <c r="I124" s="32"/>
      <c r="J124" s="32">
        <f t="shared" si="18"/>
        <v>2191130</v>
      </c>
      <c r="K124" s="32"/>
      <c r="L124" s="32"/>
      <c r="M124" s="32"/>
      <c r="N124" s="32"/>
      <c r="O124" s="32"/>
      <c r="P124" s="32"/>
    </row>
    <row r="125" spans="1:16" ht="24" x14ac:dyDescent="0.3">
      <c r="A125" s="82" t="s">
        <v>214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213</v>
      </c>
      <c r="G125" s="46" t="s">
        <v>180</v>
      </c>
      <c r="H125" s="32">
        <v>12746</v>
      </c>
      <c r="I125" s="32"/>
      <c r="J125" s="32">
        <f t="shared" si="18"/>
        <v>12746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122</v>
      </c>
      <c r="B126" s="28" t="s">
        <v>43</v>
      </c>
      <c r="C126" s="28" t="s">
        <v>123</v>
      </c>
      <c r="D126" s="58" t="s">
        <v>121</v>
      </c>
      <c r="E126" s="29" t="s">
        <v>54</v>
      </c>
      <c r="F126" s="46" t="s">
        <v>124</v>
      </c>
      <c r="G126" s="46" t="s">
        <v>180</v>
      </c>
      <c r="H126" s="32">
        <v>4200</v>
      </c>
      <c r="I126" s="32"/>
      <c r="J126" s="32">
        <f t="shared" si="18"/>
        <v>4200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SUM(H120:H126)</f>
        <v>50909725.320000008</v>
      </c>
      <c r="I127" s="101">
        <f t="shared" ref="I127:P127" si="20">SUM(I120:I126)</f>
        <v>0</v>
      </c>
      <c r="J127" s="101">
        <f t="shared" si="20"/>
        <v>50909725.320000008</v>
      </c>
      <c r="K127" s="101">
        <f t="shared" si="20"/>
        <v>0</v>
      </c>
      <c r="L127" s="101">
        <f t="shared" si="20"/>
        <v>0</v>
      </c>
      <c r="M127" s="101">
        <f t="shared" si="20"/>
        <v>0</v>
      </c>
      <c r="N127" s="101">
        <f t="shared" si="20"/>
        <v>0</v>
      </c>
      <c r="O127" s="101">
        <f t="shared" si="20"/>
        <v>0</v>
      </c>
      <c r="P127" s="101">
        <f t="shared" si="20"/>
        <v>0</v>
      </c>
    </row>
    <row r="128" spans="1:16" x14ac:dyDescent="0.3">
      <c r="A128" s="706" t="s">
        <v>179</v>
      </c>
      <c r="B128" s="706"/>
      <c r="C128" s="706"/>
      <c r="D128" s="706"/>
      <c r="E128" s="706"/>
      <c r="F128" s="706"/>
      <c r="G128" s="706"/>
      <c r="H128" s="101">
        <f>H119+H127</f>
        <v>78604701.439999998</v>
      </c>
      <c r="I128" s="101">
        <f t="shared" ref="I128:P128" si="21">I119+I127</f>
        <v>0</v>
      </c>
      <c r="J128" s="101">
        <f t="shared" si="21"/>
        <v>78604701.439999998</v>
      </c>
      <c r="K128" s="101">
        <f t="shared" si="21"/>
        <v>0</v>
      </c>
      <c r="L128" s="101">
        <f t="shared" si="21"/>
        <v>0</v>
      </c>
      <c r="M128" s="101">
        <f t="shared" si="21"/>
        <v>0</v>
      </c>
      <c r="N128" s="101">
        <f t="shared" si="21"/>
        <v>0</v>
      </c>
      <c r="O128" s="101">
        <f t="shared" si="21"/>
        <v>0</v>
      </c>
      <c r="P128" s="101">
        <f t="shared" si="21"/>
        <v>0</v>
      </c>
    </row>
    <row r="129" spans="1:16" x14ac:dyDescent="0.3">
      <c r="A129" s="725" t="s">
        <v>201</v>
      </c>
      <c r="B129" s="726"/>
      <c r="C129" s="726"/>
      <c r="D129" s="726"/>
      <c r="E129" s="726"/>
      <c r="F129" s="726"/>
      <c r="G129" s="726"/>
      <c r="H129" s="726"/>
      <c r="I129" s="726"/>
      <c r="J129" s="726"/>
      <c r="K129" s="726"/>
      <c r="L129" s="726"/>
      <c r="M129" s="726"/>
      <c r="N129" s="726"/>
      <c r="O129" s="726"/>
      <c r="P129" s="727"/>
    </row>
    <row r="130" spans="1:16" x14ac:dyDescent="0.3">
      <c r="A130" s="82" t="s">
        <v>42</v>
      </c>
      <c r="B130" s="28" t="s">
        <v>43</v>
      </c>
      <c r="C130" s="28" t="s">
        <v>100</v>
      </c>
      <c r="D130" s="58" t="s">
        <v>202</v>
      </c>
      <c r="E130" s="29" t="s">
        <v>46</v>
      </c>
      <c r="F130" s="46" t="s">
        <v>47</v>
      </c>
      <c r="G130" s="46" t="s">
        <v>203</v>
      </c>
      <c r="H130" s="32">
        <v>4554000</v>
      </c>
      <c r="I130" s="32"/>
      <c r="J130" s="26">
        <f t="shared" ref="J130:J131" si="22">H130+I130</f>
        <v>4554000</v>
      </c>
      <c r="K130" s="32">
        <v>0</v>
      </c>
      <c r="L130" s="32"/>
      <c r="M130" s="26">
        <f t="shared" ref="M130:M131" si="23">K130+L130</f>
        <v>0</v>
      </c>
      <c r="N130" s="32">
        <v>0</v>
      </c>
      <c r="O130" s="147"/>
      <c r="P130" s="148">
        <f t="shared" ref="P130:P131" si="24">N130+O130</f>
        <v>0</v>
      </c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202</v>
      </c>
      <c r="E131" s="29" t="s">
        <v>51</v>
      </c>
      <c r="F131" s="46" t="s">
        <v>52</v>
      </c>
      <c r="G131" s="46" t="s">
        <v>203</v>
      </c>
      <c r="H131" s="32">
        <v>1375308</v>
      </c>
      <c r="I131" s="32"/>
      <c r="J131" s="26">
        <f t="shared" si="22"/>
        <v>1375308</v>
      </c>
      <c r="K131" s="32">
        <v>0</v>
      </c>
      <c r="L131" s="32"/>
      <c r="M131" s="26">
        <f t="shared" si="23"/>
        <v>0</v>
      </c>
      <c r="N131" s="32">
        <v>0</v>
      </c>
      <c r="O131" s="147"/>
      <c r="P131" s="148">
        <f t="shared" si="24"/>
        <v>0</v>
      </c>
    </row>
    <row r="132" spans="1:16" ht="15" thickBot="1" x14ac:dyDescent="0.35">
      <c r="A132" s="728" t="s">
        <v>204</v>
      </c>
      <c r="B132" s="728"/>
      <c r="C132" s="728"/>
      <c r="D132" s="728"/>
      <c r="E132" s="728"/>
      <c r="F132" s="728"/>
      <c r="G132" s="728"/>
      <c r="H132" s="149">
        <f>SUM(H130:H131)</f>
        <v>5929308</v>
      </c>
      <c r="I132" s="149">
        <f t="shared" ref="I132:P132" si="25">SUM(I130:I131)</f>
        <v>0</v>
      </c>
      <c r="J132" s="149">
        <f t="shared" si="25"/>
        <v>5929308</v>
      </c>
      <c r="K132" s="149">
        <f t="shared" si="25"/>
        <v>0</v>
      </c>
      <c r="L132" s="149">
        <f t="shared" si="25"/>
        <v>0</v>
      </c>
      <c r="M132" s="149">
        <f t="shared" si="25"/>
        <v>0</v>
      </c>
      <c r="N132" s="149">
        <f t="shared" si="25"/>
        <v>0</v>
      </c>
      <c r="O132" s="149">
        <f t="shared" si="25"/>
        <v>0</v>
      </c>
      <c r="P132" s="149">
        <f t="shared" si="25"/>
        <v>0</v>
      </c>
    </row>
    <row r="133" spans="1:16" ht="15" thickBot="1" x14ac:dyDescent="0.35">
      <c r="A133" s="729" t="s">
        <v>205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1"/>
    </row>
    <row r="134" spans="1:16" x14ac:dyDescent="0.3">
      <c r="A134" s="150" t="s">
        <v>42</v>
      </c>
      <c r="B134" s="56" t="s">
        <v>43</v>
      </c>
      <c r="C134" s="56" t="s">
        <v>100</v>
      </c>
      <c r="D134" s="56" t="s">
        <v>206</v>
      </c>
      <c r="E134" s="56" t="s">
        <v>46</v>
      </c>
      <c r="F134" s="56" t="s">
        <v>47</v>
      </c>
      <c r="G134" s="46" t="s">
        <v>207</v>
      </c>
      <c r="H134" s="151">
        <v>251508</v>
      </c>
      <c r="I134" s="152"/>
      <c r="J134" s="26">
        <f t="shared" ref="J134:J135" si="26">H134+I134</f>
        <v>251508</v>
      </c>
      <c r="K134" s="26">
        <v>0</v>
      </c>
      <c r="L134" s="153"/>
      <c r="M134" s="26">
        <f t="shared" ref="M134:M135" si="27">K134+L134</f>
        <v>0</v>
      </c>
      <c r="N134" s="32">
        <v>0</v>
      </c>
      <c r="O134" s="147"/>
      <c r="P134" s="148">
        <f t="shared" ref="P134:P135" si="28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61" t="s">
        <v>206</v>
      </c>
      <c r="E135" s="61" t="s">
        <v>51</v>
      </c>
      <c r="F135" s="61" t="s">
        <v>52</v>
      </c>
      <c r="G135" s="161" t="s">
        <v>207</v>
      </c>
      <c r="H135" s="154">
        <v>75955.42</v>
      </c>
      <c r="I135" s="162"/>
      <c r="J135" s="51">
        <f t="shared" si="26"/>
        <v>75955.42</v>
      </c>
      <c r="K135" s="51">
        <v>0</v>
      </c>
      <c r="L135" s="156"/>
      <c r="M135" s="51">
        <f t="shared" si="27"/>
        <v>0</v>
      </c>
      <c r="N135" s="38">
        <v>0</v>
      </c>
      <c r="O135" s="163"/>
      <c r="P135" s="164">
        <f t="shared" si="28"/>
        <v>0</v>
      </c>
    </row>
    <row r="136" spans="1:16" x14ac:dyDescent="0.3">
      <c r="A136" s="706" t="s">
        <v>208</v>
      </c>
      <c r="B136" s="706"/>
      <c r="C136" s="706"/>
      <c r="D136" s="706"/>
      <c r="E136" s="706"/>
      <c r="F136" s="706"/>
      <c r="G136" s="706"/>
      <c r="H136" s="98">
        <f>SUM(H134:H135)</f>
        <v>327463.42</v>
      </c>
      <c r="I136" s="98">
        <f>SUM(I134:I135)</f>
        <v>0</v>
      </c>
      <c r="J136" s="98">
        <f>H136+I136</f>
        <v>327463.42</v>
      </c>
      <c r="K136" s="98">
        <f t="shared" ref="K136" si="29">SUM(K134:K135)</f>
        <v>0</v>
      </c>
      <c r="L136" s="98"/>
      <c r="M136" s="98"/>
      <c r="N136" s="98">
        <f>SUM(N134:N135)</f>
        <v>0</v>
      </c>
      <c r="O136" s="98"/>
      <c r="P136" s="98"/>
    </row>
    <row r="137" spans="1:16" ht="30" customHeight="1" x14ac:dyDescent="0.3">
      <c r="A137" s="735" t="s">
        <v>216</v>
      </c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7"/>
    </row>
    <row r="138" spans="1:16" x14ac:dyDescent="0.3">
      <c r="A138" s="150" t="s">
        <v>42</v>
      </c>
      <c r="B138" s="56" t="s">
        <v>43</v>
      </c>
      <c r="C138" s="56" t="s">
        <v>100</v>
      </c>
      <c r="D138" s="58" t="s">
        <v>217</v>
      </c>
      <c r="E138" s="58" t="s">
        <v>46</v>
      </c>
      <c r="F138" s="56" t="s">
        <v>47</v>
      </c>
      <c r="G138" s="46" t="s">
        <v>218</v>
      </c>
      <c r="H138" s="155">
        <v>99000</v>
      </c>
      <c r="I138" s="155"/>
      <c r="J138" s="26">
        <f t="shared" ref="J138:J139" si="30">H138+I138</f>
        <v>99000</v>
      </c>
      <c r="K138" s="32">
        <v>0</v>
      </c>
      <c r="L138" s="34"/>
      <c r="M138" s="26">
        <f t="shared" ref="M138:M139" si="31">K138+L138</f>
        <v>0</v>
      </c>
      <c r="N138" s="32">
        <v>0</v>
      </c>
      <c r="O138" s="147"/>
      <c r="P138" s="148">
        <f t="shared" ref="P138:P139" si="32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58" t="s">
        <v>217</v>
      </c>
      <c r="E139" s="58" t="s">
        <v>51</v>
      </c>
      <c r="F139" s="61" t="s">
        <v>52</v>
      </c>
      <c r="G139" s="46" t="s">
        <v>218</v>
      </c>
      <c r="H139" s="155">
        <v>29898</v>
      </c>
      <c r="I139" s="155"/>
      <c r="J139" s="51">
        <f t="shared" si="30"/>
        <v>29898</v>
      </c>
      <c r="K139" s="32">
        <v>0</v>
      </c>
      <c r="L139" s="34"/>
      <c r="M139" s="51">
        <f t="shared" si="31"/>
        <v>0</v>
      </c>
      <c r="N139" s="32">
        <v>0</v>
      </c>
      <c r="O139" s="147"/>
      <c r="P139" s="164">
        <f t="shared" si="32"/>
        <v>0</v>
      </c>
    </row>
    <row r="140" spans="1:16" x14ac:dyDescent="0.3">
      <c r="A140" s="706" t="s">
        <v>215</v>
      </c>
      <c r="B140" s="706"/>
      <c r="C140" s="706"/>
      <c r="D140" s="706"/>
      <c r="E140" s="706"/>
      <c r="F140" s="706"/>
      <c r="G140" s="706"/>
      <c r="H140" s="98">
        <f>SUM(H138:H139)</f>
        <v>128898</v>
      </c>
      <c r="I140" s="98">
        <f t="shared" ref="I140:P140" si="33">SUM(I138:I139)</f>
        <v>0</v>
      </c>
      <c r="J140" s="98">
        <f t="shared" si="33"/>
        <v>128898</v>
      </c>
      <c r="K140" s="98">
        <f t="shared" si="33"/>
        <v>0</v>
      </c>
      <c r="L140" s="98">
        <f t="shared" si="33"/>
        <v>0</v>
      </c>
      <c r="M140" s="98">
        <f t="shared" si="33"/>
        <v>0</v>
      </c>
      <c r="N140" s="98">
        <f t="shared" si="33"/>
        <v>0</v>
      </c>
      <c r="O140" s="98">
        <f t="shared" si="33"/>
        <v>0</v>
      </c>
      <c r="P140" s="98">
        <f t="shared" si="33"/>
        <v>0</v>
      </c>
    </row>
    <row r="141" spans="1:16" ht="28.95" customHeight="1" x14ac:dyDescent="0.3">
      <c r="A141" s="723" t="s">
        <v>160</v>
      </c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  <c r="M141" s="687"/>
      <c r="N141" s="687"/>
      <c r="O141" s="687"/>
      <c r="P141" s="724"/>
    </row>
    <row r="142" spans="1:16" ht="26.4" x14ac:dyDescent="0.3">
      <c r="A142" s="104" t="s">
        <v>161</v>
      </c>
      <c r="B142" s="40">
        <v>10</v>
      </c>
      <c r="C142" s="40" t="s">
        <v>162</v>
      </c>
      <c r="D142" s="45" t="s">
        <v>163</v>
      </c>
      <c r="E142" s="45" t="s">
        <v>174</v>
      </c>
      <c r="F142" s="45" t="s">
        <v>165</v>
      </c>
      <c r="G142" s="45" t="s">
        <v>182</v>
      </c>
      <c r="H142" s="32">
        <v>2216000</v>
      </c>
      <c r="I142" s="32"/>
      <c r="J142" s="32">
        <f>H142+I142</f>
        <v>2216000</v>
      </c>
      <c r="K142" s="32">
        <v>0</v>
      </c>
      <c r="L142" s="32"/>
      <c r="M142" s="32">
        <f>K142+L142</f>
        <v>0</v>
      </c>
      <c r="N142" s="32">
        <v>0</v>
      </c>
      <c r="O142" s="97"/>
      <c r="P142" s="32">
        <f>N142+O142</f>
        <v>0</v>
      </c>
    </row>
    <row r="143" spans="1:16" x14ac:dyDescent="0.3">
      <c r="A143" s="708" t="s">
        <v>167</v>
      </c>
      <c r="B143" s="709"/>
      <c r="C143" s="709"/>
      <c r="D143" s="709"/>
      <c r="E143" s="709"/>
      <c r="F143" s="709"/>
      <c r="G143" s="710"/>
      <c r="H143" s="101">
        <f t="shared" ref="H143:P143" si="34">SUM(H142:H142)</f>
        <v>2216000</v>
      </c>
      <c r="I143" s="101">
        <f t="shared" si="34"/>
        <v>0</v>
      </c>
      <c r="J143" s="101">
        <f t="shared" si="34"/>
        <v>2216000</v>
      </c>
      <c r="K143" s="101">
        <f t="shared" si="34"/>
        <v>0</v>
      </c>
      <c r="L143" s="101">
        <f t="shared" si="34"/>
        <v>0</v>
      </c>
      <c r="M143" s="101">
        <f t="shared" si="34"/>
        <v>0</v>
      </c>
      <c r="N143" s="101">
        <f t="shared" si="34"/>
        <v>0</v>
      </c>
      <c r="O143" s="101">
        <f t="shared" si="34"/>
        <v>0</v>
      </c>
      <c r="P143" s="101">
        <f t="shared" si="34"/>
        <v>0</v>
      </c>
    </row>
    <row r="144" spans="1:16" ht="25.2" customHeight="1" x14ac:dyDescent="0.3">
      <c r="A144" s="711" t="s">
        <v>168</v>
      </c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3"/>
    </row>
    <row r="145" spans="1:16" ht="26.4" x14ac:dyDescent="0.3">
      <c r="A145" s="105" t="s">
        <v>161</v>
      </c>
      <c r="B145" s="106" t="s">
        <v>43</v>
      </c>
      <c r="C145" s="106" t="s">
        <v>100</v>
      </c>
      <c r="D145" s="107" t="s">
        <v>169</v>
      </c>
      <c r="E145" s="107" t="s">
        <v>164</v>
      </c>
      <c r="F145" s="107" t="s">
        <v>165</v>
      </c>
      <c r="G145" s="108" t="s">
        <v>170</v>
      </c>
      <c r="H145" s="32">
        <v>876245</v>
      </c>
      <c r="I145" s="32"/>
      <c r="J145" s="32">
        <f>H145+I145</f>
        <v>876245</v>
      </c>
      <c r="K145" s="32">
        <v>0</v>
      </c>
      <c r="L145" s="32"/>
      <c r="M145" s="32">
        <f t="shared" ref="M145:M146" si="35">K145+L145</f>
        <v>0</v>
      </c>
      <c r="N145" s="32">
        <v>0</v>
      </c>
      <c r="O145" s="97"/>
      <c r="P145" s="32">
        <f t="shared" ref="P145:P146" si="36">N145+O145</f>
        <v>0</v>
      </c>
    </row>
    <row r="146" spans="1:16" x14ac:dyDescent="0.3">
      <c r="A146" s="105" t="s">
        <v>175</v>
      </c>
      <c r="B146" s="40" t="s">
        <v>172</v>
      </c>
      <c r="C146" s="40" t="s">
        <v>173</v>
      </c>
      <c r="D146" s="45" t="s">
        <v>169</v>
      </c>
      <c r="E146" s="45" t="s">
        <v>174</v>
      </c>
      <c r="F146" s="45" t="s">
        <v>171</v>
      </c>
      <c r="G146" s="45" t="s">
        <v>170</v>
      </c>
      <c r="H146" s="32">
        <v>93777</v>
      </c>
      <c r="I146" s="32"/>
      <c r="J146" s="32">
        <f>H146+I146</f>
        <v>93777</v>
      </c>
      <c r="K146" s="32">
        <v>0</v>
      </c>
      <c r="L146" s="32"/>
      <c r="M146" s="32">
        <f t="shared" si="35"/>
        <v>0</v>
      </c>
      <c r="N146" s="32">
        <v>0</v>
      </c>
      <c r="O146" s="97"/>
      <c r="P146" s="32">
        <f t="shared" si="36"/>
        <v>0</v>
      </c>
    </row>
    <row r="147" spans="1:16" x14ac:dyDescent="0.3">
      <c r="A147" s="708" t="s">
        <v>176</v>
      </c>
      <c r="B147" s="709"/>
      <c r="C147" s="709"/>
      <c r="D147" s="709"/>
      <c r="E147" s="709"/>
      <c r="F147" s="709"/>
      <c r="G147" s="710"/>
      <c r="H147" s="101">
        <f>SUM(H145:H146)</f>
        <v>970022</v>
      </c>
      <c r="I147" s="101">
        <f t="shared" ref="I147:P147" si="37">SUM(I145:I146)</f>
        <v>0</v>
      </c>
      <c r="J147" s="101">
        <f t="shared" si="37"/>
        <v>970022</v>
      </c>
      <c r="K147" s="101">
        <f t="shared" si="37"/>
        <v>0</v>
      </c>
      <c r="L147" s="101">
        <f t="shared" si="37"/>
        <v>0</v>
      </c>
      <c r="M147" s="101">
        <f t="shared" si="37"/>
        <v>0</v>
      </c>
      <c r="N147" s="101">
        <f t="shared" si="37"/>
        <v>0</v>
      </c>
      <c r="O147" s="101">
        <f t="shared" si="37"/>
        <v>0</v>
      </c>
      <c r="P147" s="101">
        <f t="shared" si="37"/>
        <v>0</v>
      </c>
    </row>
    <row r="148" spans="1:16" x14ac:dyDescent="0.3">
      <c r="A148" s="717" t="s">
        <v>187</v>
      </c>
      <c r="B148" s="718"/>
      <c r="C148" s="718"/>
      <c r="D148" s="718"/>
      <c r="E148" s="718"/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9"/>
    </row>
    <row r="149" spans="1:16" x14ac:dyDescent="0.3">
      <c r="A149" s="129" t="s">
        <v>81</v>
      </c>
      <c r="B149" s="130" t="s">
        <v>43</v>
      </c>
      <c r="C149" s="131" t="s">
        <v>100</v>
      </c>
      <c r="D149" s="131" t="s">
        <v>188</v>
      </c>
      <c r="E149" s="131">
        <v>244</v>
      </c>
      <c r="F149" s="131" t="s">
        <v>82</v>
      </c>
      <c r="G149" s="132" t="s">
        <v>189</v>
      </c>
      <c r="H149" s="32">
        <v>3150000</v>
      </c>
      <c r="I149" s="32"/>
      <c r="J149" s="32">
        <f>H149+I149</f>
        <v>3150000</v>
      </c>
      <c r="K149" s="32">
        <v>0</v>
      </c>
      <c r="L149" s="32"/>
      <c r="M149" s="32">
        <f t="shared" ref="M149" si="38">K149+L149</f>
        <v>0</v>
      </c>
      <c r="N149" s="32">
        <v>0</v>
      </c>
      <c r="O149" s="97"/>
      <c r="P149" s="32">
        <f t="shared" ref="P149" si="39">N149+O149</f>
        <v>0</v>
      </c>
    </row>
    <row r="150" spans="1:16" x14ac:dyDescent="0.3">
      <c r="A150" s="708" t="s">
        <v>190</v>
      </c>
      <c r="B150" s="709"/>
      <c r="C150" s="709"/>
      <c r="D150" s="709"/>
      <c r="E150" s="709"/>
      <c r="F150" s="709"/>
      <c r="G150" s="710"/>
      <c r="H150" s="101">
        <f>SUM(H149)</f>
        <v>3150000</v>
      </c>
      <c r="I150" s="101">
        <f t="shared" ref="I150:P150" si="40">SUM(I149)</f>
        <v>0</v>
      </c>
      <c r="J150" s="101">
        <f t="shared" si="40"/>
        <v>3150000</v>
      </c>
      <c r="K150" s="101">
        <f t="shared" si="40"/>
        <v>0</v>
      </c>
      <c r="L150" s="101">
        <f t="shared" si="40"/>
        <v>0</v>
      </c>
      <c r="M150" s="101">
        <f t="shared" si="40"/>
        <v>0</v>
      </c>
      <c r="N150" s="101">
        <f t="shared" si="40"/>
        <v>0</v>
      </c>
      <c r="O150" s="101">
        <f t="shared" si="40"/>
        <v>0</v>
      </c>
      <c r="P150" s="101">
        <f t="shared" si="40"/>
        <v>0</v>
      </c>
    </row>
    <row r="151" spans="1:16" x14ac:dyDescent="0.3">
      <c r="A151" s="720" t="s">
        <v>191</v>
      </c>
      <c r="B151" s="721"/>
      <c r="C151" s="721"/>
      <c r="D151" s="721"/>
      <c r="E151" s="721"/>
      <c r="F151" s="721"/>
      <c r="G151" s="721"/>
      <c r="H151" s="721"/>
      <c r="I151" s="721"/>
      <c r="J151" s="721"/>
      <c r="K151" s="721"/>
      <c r="L151" s="721"/>
      <c r="M151" s="721"/>
      <c r="N151" s="721"/>
      <c r="O151" s="721"/>
      <c r="P151" s="722"/>
    </row>
    <row r="152" spans="1:16" x14ac:dyDescent="0.3">
      <c r="A152" s="133" t="s">
        <v>259</v>
      </c>
      <c r="B152" s="133" t="s">
        <v>172</v>
      </c>
      <c r="C152" s="133" t="s">
        <v>173</v>
      </c>
      <c r="D152" s="134" t="s">
        <v>193</v>
      </c>
      <c r="E152" s="134" t="s">
        <v>174</v>
      </c>
      <c r="F152" s="134" t="s">
        <v>171</v>
      </c>
      <c r="G152" s="132" t="s">
        <v>195</v>
      </c>
      <c r="H152" s="32">
        <v>2156</v>
      </c>
      <c r="I152" s="32"/>
      <c r="J152" s="32">
        <f t="shared" ref="J152:J155" si="41">H152+I152</f>
        <v>2156</v>
      </c>
      <c r="K152" s="32">
        <v>0</v>
      </c>
      <c r="L152" s="32"/>
      <c r="M152" s="32">
        <f t="shared" ref="M152:M155" si="42">K152+L152</f>
        <v>0</v>
      </c>
      <c r="N152" s="32">
        <v>0</v>
      </c>
      <c r="O152" s="97"/>
      <c r="P152" s="32">
        <f t="shared" ref="P152:P155" si="43">N152+O152</f>
        <v>0</v>
      </c>
    </row>
    <row r="153" spans="1:16" x14ac:dyDescent="0.3">
      <c r="A153" s="133" t="s">
        <v>259</v>
      </c>
      <c r="B153" s="133" t="s">
        <v>172</v>
      </c>
      <c r="C153" s="133" t="s">
        <v>173</v>
      </c>
      <c r="D153" s="134" t="s">
        <v>194</v>
      </c>
      <c r="E153" s="134" t="s">
        <v>174</v>
      </c>
      <c r="F153" s="134" t="s">
        <v>171</v>
      </c>
      <c r="G153" s="132" t="s">
        <v>48</v>
      </c>
      <c r="H153" s="32">
        <v>924</v>
      </c>
      <c r="I153" s="32"/>
      <c r="J153" s="32">
        <f t="shared" si="41"/>
        <v>924</v>
      </c>
      <c r="K153" s="32">
        <v>0</v>
      </c>
      <c r="L153" s="32"/>
      <c r="M153" s="32">
        <f t="shared" si="42"/>
        <v>0</v>
      </c>
      <c r="N153" s="32">
        <v>0</v>
      </c>
      <c r="O153" s="97"/>
      <c r="P153" s="32">
        <f t="shared" si="43"/>
        <v>0</v>
      </c>
    </row>
    <row r="154" spans="1:16" ht="26.4" x14ac:dyDescent="0.3">
      <c r="A154" s="133" t="s">
        <v>192</v>
      </c>
      <c r="B154" s="133" t="s">
        <v>172</v>
      </c>
      <c r="C154" s="133" t="s">
        <v>173</v>
      </c>
      <c r="D154" s="134" t="s">
        <v>193</v>
      </c>
      <c r="E154" s="134" t="s">
        <v>164</v>
      </c>
      <c r="F154" s="134" t="s">
        <v>165</v>
      </c>
      <c r="G154" s="132" t="s">
        <v>195</v>
      </c>
      <c r="H154" s="32">
        <v>1260000</v>
      </c>
      <c r="I154" s="32"/>
      <c r="J154" s="32">
        <f t="shared" si="41"/>
        <v>1260000</v>
      </c>
      <c r="K154" s="32">
        <v>0</v>
      </c>
      <c r="L154" s="32"/>
      <c r="M154" s="32">
        <f t="shared" si="42"/>
        <v>0</v>
      </c>
      <c r="N154" s="32">
        <v>0</v>
      </c>
      <c r="O154" s="97"/>
      <c r="P154" s="32">
        <f t="shared" si="43"/>
        <v>0</v>
      </c>
    </row>
    <row r="155" spans="1:16" ht="26.4" x14ac:dyDescent="0.3">
      <c r="A155" s="133" t="s">
        <v>192</v>
      </c>
      <c r="B155" s="133" t="s">
        <v>172</v>
      </c>
      <c r="C155" s="133" t="s">
        <v>173</v>
      </c>
      <c r="D155" s="134" t="s">
        <v>194</v>
      </c>
      <c r="E155" s="134" t="s">
        <v>164</v>
      </c>
      <c r="F155" s="134" t="s">
        <v>165</v>
      </c>
      <c r="G155" s="132" t="s">
        <v>48</v>
      </c>
      <c r="H155" s="32">
        <v>540000</v>
      </c>
      <c r="I155" s="32"/>
      <c r="J155" s="32">
        <f t="shared" si="41"/>
        <v>540000</v>
      </c>
      <c r="K155" s="32">
        <v>0</v>
      </c>
      <c r="L155" s="32"/>
      <c r="M155" s="32">
        <f t="shared" si="42"/>
        <v>0</v>
      </c>
      <c r="N155" s="32">
        <v>0</v>
      </c>
      <c r="O155" s="97"/>
      <c r="P155" s="32">
        <f t="shared" si="43"/>
        <v>0</v>
      </c>
    </row>
    <row r="156" spans="1:16" x14ac:dyDescent="0.3">
      <c r="A156" s="708" t="s">
        <v>196</v>
      </c>
      <c r="B156" s="709"/>
      <c r="C156" s="709"/>
      <c r="D156" s="709"/>
      <c r="E156" s="709"/>
      <c r="F156" s="709"/>
      <c r="G156" s="710"/>
      <c r="H156" s="101">
        <f>SUM(H152:H155)</f>
        <v>1803080</v>
      </c>
      <c r="I156" s="101">
        <f t="shared" ref="I156:P156" si="44">SUM(I152:I155)</f>
        <v>0</v>
      </c>
      <c r="J156" s="101">
        <f>SUM(J152:J155)</f>
        <v>1803080</v>
      </c>
      <c r="K156" s="101">
        <f t="shared" si="44"/>
        <v>0</v>
      </c>
      <c r="L156" s="101">
        <f t="shared" si="44"/>
        <v>0</v>
      </c>
      <c r="M156" s="101">
        <f t="shared" si="44"/>
        <v>0</v>
      </c>
      <c r="N156" s="101">
        <f t="shared" si="44"/>
        <v>0</v>
      </c>
      <c r="O156" s="101">
        <f t="shared" si="44"/>
        <v>0</v>
      </c>
      <c r="P156" s="101">
        <f t="shared" si="44"/>
        <v>0</v>
      </c>
    </row>
    <row r="157" spans="1:16" x14ac:dyDescent="0.3">
      <c r="A157" s="738" t="s">
        <v>260</v>
      </c>
      <c r="B157" s="739"/>
      <c r="C157" s="739"/>
      <c r="D157" s="739"/>
      <c r="E157" s="739"/>
      <c r="F157" s="739"/>
      <c r="G157" s="739"/>
      <c r="H157" s="739"/>
      <c r="I157" s="739"/>
      <c r="J157" s="739"/>
      <c r="K157" s="739"/>
      <c r="L157" s="739"/>
      <c r="M157" s="739"/>
      <c r="N157" s="739"/>
      <c r="O157" s="739"/>
      <c r="P157" s="740"/>
    </row>
    <row r="158" spans="1:16" x14ac:dyDescent="0.3">
      <c r="A158" s="40" t="s">
        <v>73</v>
      </c>
      <c r="B158" s="133" t="s">
        <v>43</v>
      </c>
      <c r="C158" s="133" t="s">
        <v>100</v>
      </c>
      <c r="D158" s="134" t="s">
        <v>224</v>
      </c>
      <c r="E158" s="134" t="s">
        <v>54</v>
      </c>
      <c r="F158" s="134" t="s">
        <v>74</v>
      </c>
      <c r="G158" s="132" t="s">
        <v>225</v>
      </c>
      <c r="H158" s="32">
        <v>83700</v>
      </c>
      <c r="I158" s="32">
        <v>11464.5</v>
      </c>
      <c r="J158" s="32">
        <f t="shared" ref="J158:J161" si="45">H158+I158</f>
        <v>95164.5</v>
      </c>
      <c r="K158" s="32">
        <v>0</v>
      </c>
      <c r="L158" s="32"/>
      <c r="M158" s="32">
        <f t="shared" ref="M158:M166" si="46">K158+L158</f>
        <v>0</v>
      </c>
      <c r="N158" s="32">
        <v>0</v>
      </c>
      <c r="O158" s="97"/>
      <c r="P158" s="32">
        <f t="shared" ref="P158:P166" si="47">N158+O158</f>
        <v>0</v>
      </c>
    </row>
    <row r="159" spans="1:16" x14ac:dyDescent="0.3">
      <c r="A159" s="40" t="s">
        <v>73</v>
      </c>
      <c r="B159" s="133" t="s">
        <v>43</v>
      </c>
      <c r="C159" s="133" t="s">
        <v>100</v>
      </c>
      <c r="D159" s="134" t="s">
        <v>226</v>
      </c>
      <c r="E159" s="134" t="s">
        <v>54</v>
      </c>
      <c r="F159" s="134" t="s">
        <v>74</v>
      </c>
      <c r="G159" s="132" t="s">
        <v>48</v>
      </c>
      <c r="H159" s="32">
        <v>9300</v>
      </c>
      <c r="I159" s="32">
        <v>1273.5</v>
      </c>
      <c r="J159" s="32">
        <f t="shared" si="45"/>
        <v>10573.5</v>
      </c>
      <c r="K159" s="32">
        <v>0</v>
      </c>
      <c r="L159" s="32"/>
      <c r="M159" s="32">
        <f t="shared" si="46"/>
        <v>0</v>
      </c>
      <c r="N159" s="32">
        <v>0</v>
      </c>
      <c r="O159" s="97"/>
      <c r="P159" s="32">
        <f t="shared" si="47"/>
        <v>0</v>
      </c>
    </row>
    <row r="160" spans="1:16" x14ac:dyDescent="0.3">
      <c r="A160" s="82" t="s">
        <v>220</v>
      </c>
      <c r="B160" s="133" t="s">
        <v>43</v>
      </c>
      <c r="C160" s="133" t="s">
        <v>100</v>
      </c>
      <c r="D160" s="134" t="s">
        <v>224</v>
      </c>
      <c r="E160" s="134" t="s">
        <v>54</v>
      </c>
      <c r="F160" s="134" t="s">
        <v>219</v>
      </c>
      <c r="G160" s="132" t="s">
        <v>225</v>
      </c>
      <c r="H160" s="32">
        <v>1620000</v>
      </c>
      <c r="I160" s="32">
        <v>-11464.5</v>
      </c>
      <c r="J160" s="32">
        <f t="shared" si="45"/>
        <v>1608535.5</v>
      </c>
      <c r="K160" s="32">
        <v>0</v>
      </c>
      <c r="L160" s="32"/>
      <c r="M160" s="32">
        <f t="shared" si="46"/>
        <v>0</v>
      </c>
      <c r="N160" s="32">
        <v>0</v>
      </c>
      <c r="O160" s="97"/>
      <c r="P160" s="32">
        <f t="shared" si="47"/>
        <v>0</v>
      </c>
    </row>
    <row r="161" spans="1:16" x14ac:dyDescent="0.3">
      <c r="A161" s="82" t="s">
        <v>220</v>
      </c>
      <c r="B161" s="133" t="s">
        <v>43</v>
      </c>
      <c r="C161" s="133" t="s">
        <v>100</v>
      </c>
      <c r="D161" s="134" t="s">
        <v>226</v>
      </c>
      <c r="E161" s="134" t="s">
        <v>54</v>
      </c>
      <c r="F161" s="134" t="s">
        <v>219</v>
      </c>
      <c r="G161" s="132" t="s">
        <v>48</v>
      </c>
      <c r="H161" s="32">
        <v>180000</v>
      </c>
      <c r="I161" s="32">
        <v>-1273.5</v>
      </c>
      <c r="J161" s="32">
        <f t="shared" si="45"/>
        <v>178726.5</v>
      </c>
      <c r="K161" s="32">
        <v>0</v>
      </c>
      <c r="L161" s="32"/>
      <c r="M161" s="32">
        <f t="shared" si="46"/>
        <v>0</v>
      </c>
      <c r="N161" s="32">
        <v>0</v>
      </c>
      <c r="O161" s="97"/>
      <c r="P161" s="32">
        <f t="shared" si="47"/>
        <v>0</v>
      </c>
    </row>
    <row r="162" spans="1:16" x14ac:dyDescent="0.3">
      <c r="A162" s="708" t="s">
        <v>230</v>
      </c>
      <c r="B162" s="709"/>
      <c r="C162" s="709"/>
      <c r="D162" s="709"/>
      <c r="E162" s="709"/>
      <c r="F162" s="709"/>
      <c r="G162" s="710"/>
      <c r="H162" s="101">
        <f>SUM(H158:H161)</f>
        <v>1893000</v>
      </c>
      <c r="I162" s="101">
        <f t="shared" ref="I162:P162" si="48">SUM(I158:I161)</f>
        <v>0</v>
      </c>
      <c r="J162" s="101">
        <f t="shared" si="48"/>
        <v>1893000</v>
      </c>
      <c r="K162" s="101">
        <f t="shared" si="48"/>
        <v>0</v>
      </c>
      <c r="L162" s="101">
        <f t="shared" si="48"/>
        <v>0</v>
      </c>
      <c r="M162" s="101">
        <f t="shared" si="48"/>
        <v>0</v>
      </c>
      <c r="N162" s="101">
        <f t="shared" si="48"/>
        <v>0</v>
      </c>
      <c r="O162" s="101">
        <f t="shared" si="48"/>
        <v>0</v>
      </c>
      <c r="P162" s="101">
        <f t="shared" si="48"/>
        <v>0</v>
      </c>
    </row>
    <row r="163" spans="1:16" x14ac:dyDescent="0.3">
      <c r="A163" s="717" t="s">
        <v>245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3" t="s">
        <v>43</v>
      </c>
      <c r="C164" s="133" t="s">
        <v>243</v>
      </c>
      <c r="D164" s="134" t="s">
        <v>242</v>
      </c>
      <c r="E164" s="134" t="s">
        <v>54</v>
      </c>
      <c r="F164" s="134" t="s">
        <v>82</v>
      </c>
      <c r="G164" s="132" t="s">
        <v>244</v>
      </c>
      <c r="H164" s="32">
        <v>54172.44</v>
      </c>
      <c r="I164" s="32"/>
      <c r="J164" s="32">
        <f>SUM(H164:I164)</f>
        <v>54172.44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40" t="s">
        <v>241</v>
      </c>
      <c r="B165" s="133" t="s">
        <v>43</v>
      </c>
      <c r="C165" s="133" t="s">
        <v>243</v>
      </c>
      <c r="D165" s="134" t="s">
        <v>242</v>
      </c>
      <c r="E165" s="134" t="s">
        <v>54</v>
      </c>
      <c r="F165" s="134" t="s">
        <v>240</v>
      </c>
      <c r="G165" s="132" t="s">
        <v>244</v>
      </c>
      <c r="H165" s="32">
        <v>3000</v>
      </c>
      <c r="I165" s="32"/>
      <c r="J165" s="32">
        <f t="shared" ref="J165:J166" si="49">SUM(H165:I165)</f>
        <v>3000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40" t="s">
        <v>91</v>
      </c>
      <c r="B166" s="133" t="s">
        <v>43</v>
      </c>
      <c r="C166" s="133" t="s">
        <v>243</v>
      </c>
      <c r="D166" s="134" t="s">
        <v>242</v>
      </c>
      <c r="E166" s="134" t="s">
        <v>54</v>
      </c>
      <c r="F166" s="134" t="s">
        <v>92</v>
      </c>
      <c r="G166" s="132" t="s">
        <v>244</v>
      </c>
      <c r="H166" s="32">
        <v>4000</v>
      </c>
      <c r="I166" s="32"/>
      <c r="J166" s="32">
        <f t="shared" si="49"/>
        <v>4000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708" t="s">
        <v>246</v>
      </c>
      <c r="B167" s="709"/>
      <c r="C167" s="709"/>
      <c r="D167" s="709"/>
      <c r="E167" s="709"/>
      <c r="F167" s="709"/>
      <c r="G167" s="710"/>
      <c r="H167" s="101">
        <f>SUM(H164:H166)</f>
        <v>61172.44</v>
      </c>
      <c r="I167" s="101">
        <f t="shared" ref="I167:P167" si="50">SUM(I164:I166)</f>
        <v>0</v>
      </c>
      <c r="J167" s="101">
        <f t="shared" si="50"/>
        <v>61172.44</v>
      </c>
      <c r="K167" s="101">
        <f t="shared" si="50"/>
        <v>0</v>
      </c>
      <c r="L167" s="101">
        <f t="shared" si="50"/>
        <v>0</v>
      </c>
      <c r="M167" s="101">
        <f t="shared" si="50"/>
        <v>0</v>
      </c>
      <c r="N167" s="101">
        <f t="shared" si="50"/>
        <v>0</v>
      </c>
      <c r="O167" s="101">
        <f t="shared" si="50"/>
        <v>0</v>
      </c>
      <c r="P167" s="101">
        <f t="shared" si="50"/>
        <v>0</v>
      </c>
    </row>
    <row r="168" spans="1:16" x14ac:dyDescent="0.3">
      <c r="A168" s="701" t="s">
        <v>131</v>
      </c>
      <c r="B168" s="701"/>
      <c r="C168" s="701"/>
      <c r="D168" s="701"/>
      <c r="E168" s="701"/>
      <c r="F168" s="701"/>
      <c r="G168" s="701"/>
      <c r="H168" s="103">
        <f t="shared" ref="H168:P168" si="51">H62+H93+H96+H108+H112+H143+H147+H128+H150+H156+H136+H132+H140+H162+H167</f>
        <v>124822740.45</v>
      </c>
      <c r="I168" s="103">
        <f t="shared" si="51"/>
        <v>0</v>
      </c>
      <c r="J168" s="103">
        <f t="shared" si="51"/>
        <v>124822740.45</v>
      </c>
      <c r="K168" s="103">
        <f t="shared" si="51"/>
        <v>33521479.18</v>
      </c>
      <c r="L168" s="103">
        <f t="shared" si="51"/>
        <v>0</v>
      </c>
      <c r="M168" s="103">
        <f t="shared" si="51"/>
        <v>33521479.18</v>
      </c>
      <c r="N168" s="103">
        <f t="shared" si="51"/>
        <v>34259965.640000001</v>
      </c>
      <c r="O168" s="103">
        <f t="shared" si="51"/>
        <v>0</v>
      </c>
      <c r="P168" s="103">
        <f t="shared" si="51"/>
        <v>34259965.640000001</v>
      </c>
    </row>
    <row r="169" spans="1:1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6" x14ac:dyDescent="0.3">
      <c r="A170" s="72" t="s">
        <v>132</v>
      </c>
      <c r="B170" s="73"/>
      <c r="C170" s="72"/>
      <c r="D170" s="72"/>
      <c r="E170" s="698" t="s">
        <v>133</v>
      </c>
      <c r="F170" s="698"/>
      <c r="G170" s="698"/>
      <c r="H170" s="1"/>
      <c r="I170" s="1"/>
      <c r="J170" s="1"/>
      <c r="K170" s="1"/>
      <c r="L170" s="1"/>
      <c r="M170" s="1"/>
      <c r="N170" s="1"/>
    </row>
    <row r="171" spans="1:16" x14ac:dyDescent="0.3">
      <c r="A171" s="2" t="s">
        <v>134</v>
      </c>
      <c r="B171" s="696" t="s">
        <v>135</v>
      </c>
      <c r="C171" s="699"/>
      <c r="D171" s="699"/>
      <c r="E171" s="699" t="s">
        <v>136</v>
      </c>
      <c r="F171" s="699"/>
      <c r="G171" s="699"/>
      <c r="H171" s="1"/>
      <c r="I171" s="1"/>
      <c r="J171" s="1"/>
      <c r="K171" s="1"/>
      <c r="L171" s="1"/>
      <c r="M171" s="1"/>
      <c r="N171" s="1"/>
    </row>
    <row r="172" spans="1:16" x14ac:dyDescent="0.3">
      <c r="A172" s="2"/>
      <c r="B172" s="217"/>
      <c r="C172" s="217"/>
      <c r="D172" s="217"/>
      <c r="E172" s="217"/>
      <c r="F172" s="217"/>
      <c r="G172" s="217"/>
      <c r="H172" s="1"/>
      <c r="I172" s="1"/>
      <c r="J172" s="1"/>
      <c r="K172" s="1"/>
      <c r="L172" s="1"/>
      <c r="M172" s="1"/>
      <c r="N172" s="1"/>
    </row>
    <row r="173" spans="1:16" x14ac:dyDescent="0.3">
      <c r="A173" s="72" t="s">
        <v>152</v>
      </c>
      <c r="B173" s="73"/>
      <c r="C173" s="75"/>
      <c r="D173" s="75"/>
      <c r="E173" s="5"/>
      <c r="F173" s="695" t="s">
        <v>138</v>
      </c>
      <c r="G173" s="695"/>
      <c r="H173" s="1"/>
      <c r="I173" s="1"/>
      <c r="J173" s="1"/>
      <c r="K173" s="1"/>
      <c r="L173" s="1"/>
      <c r="M173" s="1"/>
      <c r="N173" s="1"/>
    </row>
    <row r="174" spans="1:16" x14ac:dyDescent="0.3">
      <c r="A174" s="2" t="s">
        <v>134</v>
      </c>
      <c r="B174" s="696" t="s">
        <v>135</v>
      </c>
      <c r="C174" s="697"/>
      <c r="D174" s="697"/>
      <c r="E174" s="76"/>
      <c r="F174" s="697" t="s">
        <v>136</v>
      </c>
      <c r="G174" s="697"/>
      <c r="H174" s="1"/>
      <c r="I174" s="1"/>
      <c r="J174" s="1"/>
      <c r="K174" s="1"/>
      <c r="L174" s="1"/>
      <c r="M174" s="1"/>
      <c r="N174" s="1"/>
    </row>
    <row r="175" spans="1:16" x14ac:dyDescent="0.3">
      <c r="A175" s="2"/>
      <c r="B175" s="2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</row>
    <row r="176" spans="1:16" x14ac:dyDescent="0.3">
      <c r="A176" s="72" t="s">
        <v>262</v>
      </c>
      <c r="B176" s="73"/>
      <c r="C176" s="75"/>
      <c r="D176" s="75"/>
      <c r="E176" s="5"/>
      <c r="F176" s="695" t="s">
        <v>261</v>
      </c>
      <c r="G176" s="695"/>
      <c r="H176" s="1"/>
      <c r="I176" s="1"/>
      <c r="J176" s="1"/>
      <c r="K176" s="1"/>
      <c r="L176" s="1"/>
      <c r="M176" s="1"/>
      <c r="N176" s="1"/>
    </row>
    <row r="177" spans="1:14" x14ac:dyDescent="0.3">
      <c r="A177" s="2" t="s">
        <v>141</v>
      </c>
      <c r="B177" s="696" t="s">
        <v>135</v>
      </c>
      <c r="C177" s="697"/>
      <c r="D177" s="697"/>
      <c r="E177" s="76"/>
      <c r="F177" s="697" t="s">
        <v>136</v>
      </c>
      <c r="G177" s="697"/>
      <c r="H177" s="1"/>
      <c r="I177" s="1"/>
      <c r="J177" s="1"/>
      <c r="K177" s="1"/>
      <c r="L177" s="1"/>
      <c r="M177" s="1"/>
      <c r="N177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3:P114"/>
    <mergeCell ref="A62:G62"/>
    <mergeCell ref="A63:P63"/>
    <mergeCell ref="A93:G93"/>
    <mergeCell ref="A94:P94"/>
    <mergeCell ref="A96:G96"/>
    <mergeCell ref="A97:N98"/>
    <mergeCell ref="A102:G102"/>
    <mergeCell ref="A107:G107"/>
    <mergeCell ref="A108:G108"/>
    <mergeCell ref="A109:N109"/>
    <mergeCell ref="A112:G112"/>
    <mergeCell ref="A144:P144"/>
    <mergeCell ref="A119:G119"/>
    <mergeCell ref="A127:G127"/>
    <mergeCell ref="A128:G128"/>
    <mergeCell ref="A129:P129"/>
    <mergeCell ref="A132:G132"/>
    <mergeCell ref="A133:P133"/>
    <mergeCell ref="A136:G136"/>
    <mergeCell ref="A137:P137"/>
    <mergeCell ref="A140:G140"/>
    <mergeCell ref="A141:P141"/>
    <mergeCell ref="A143:G143"/>
    <mergeCell ref="B171:D171"/>
    <mergeCell ref="E171:G171"/>
    <mergeCell ref="A147:G147"/>
    <mergeCell ref="A148:P148"/>
    <mergeCell ref="A150:G150"/>
    <mergeCell ref="A151:P151"/>
    <mergeCell ref="A156:G156"/>
    <mergeCell ref="A157:P157"/>
    <mergeCell ref="A162:G162"/>
    <mergeCell ref="A163:P163"/>
    <mergeCell ref="A167:G167"/>
    <mergeCell ref="A168:G168"/>
    <mergeCell ref="E170:G170"/>
    <mergeCell ref="F173:G173"/>
    <mergeCell ref="B174:D174"/>
    <mergeCell ref="F174:G174"/>
    <mergeCell ref="F176:G176"/>
    <mergeCell ref="B177:D177"/>
    <mergeCell ref="F177:G177"/>
  </mergeCells>
  <pageMargins left="0.47244094488188981" right="0.15748031496062992" top="0.27559055118110237" bottom="0.43307086614173229" header="0.15748031496062992" footer="0.59055118110236227"/>
  <pageSetup paperSize="9" scale="52" fitToHeight="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7"/>
  <sheetViews>
    <sheetView topLeftCell="A45" zoomScale="90" zoomScaleNormal="90" workbookViewId="0">
      <selection activeCell="I53" sqref="I5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265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20"/>
      <c r="B22" s="220"/>
      <c r="C22" s="220"/>
      <c r="D22" s="220"/>
      <c r="E22" s="220"/>
      <c r="F22" s="220"/>
      <c r="G22" s="220"/>
      <c r="H22" s="220"/>
      <c r="I22" s="220"/>
      <c r="J22" s="220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266</v>
      </c>
      <c r="C24" s="703"/>
      <c r="D24" s="703"/>
      <c r="E24" s="703"/>
      <c r="F24" s="703"/>
      <c r="G24" s="703"/>
      <c r="H24" s="703"/>
      <c r="I24" s="703"/>
      <c r="J24" s="95" t="str">
        <f>H19</f>
        <v>26 марта 2025</v>
      </c>
      <c r="K24" s="1"/>
      <c r="L24" s="1"/>
      <c r="M24" s="1"/>
      <c r="P24" s="220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24"/>
      <c r="M25" s="224"/>
      <c r="O25" s="22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24"/>
      <c r="M26" s="224"/>
      <c r="O26" s="224" t="s">
        <v>16</v>
      </c>
      <c r="P26" s="17" t="str">
        <f>H19</f>
        <v>26 марта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21"/>
      <c r="I27" s="221"/>
      <c r="J27" s="221"/>
      <c r="L27" s="224"/>
      <c r="M27" s="224"/>
      <c r="O27" s="22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21"/>
      <c r="I28" s="221"/>
      <c r="J28" s="221"/>
      <c r="L28" s="224"/>
      <c r="M28" s="224"/>
      <c r="O28" s="22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24"/>
      <c r="M29" s="224"/>
      <c r="O29" s="22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24"/>
      <c r="M30" s="224"/>
      <c r="O30" s="22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24"/>
      <c r="M31" s="224"/>
      <c r="O31" s="22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24"/>
      <c r="M32" s="224"/>
      <c r="O32" s="22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45740</v>
      </c>
      <c r="I34" s="223" t="s">
        <v>150</v>
      </c>
      <c r="J34" s="223" t="s">
        <v>151</v>
      </c>
      <c r="K34" s="96">
        <f>H34</f>
        <v>45740</v>
      </c>
      <c r="L34" s="223" t="s">
        <v>150</v>
      </c>
      <c r="M34" s="223" t="s">
        <v>151</v>
      </c>
      <c r="N34" s="96">
        <f>H34</f>
        <v>45740</v>
      </c>
      <c r="O34" s="223" t="s">
        <v>150</v>
      </c>
      <c r="P34" s="223" t="s">
        <v>151</v>
      </c>
    </row>
    <row r="35" spans="1:16" x14ac:dyDescent="0.3">
      <c r="A35" s="222">
        <v>1</v>
      </c>
      <c r="B35" s="222">
        <f t="shared" ref="B35:G35" si="0">SUM(A35+1)</f>
        <v>2</v>
      </c>
      <c r="C35" s="222">
        <f t="shared" si="0"/>
        <v>3</v>
      </c>
      <c r="D35" s="222">
        <f t="shared" si="0"/>
        <v>4</v>
      </c>
      <c r="E35" s="222">
        <f t="shared" si="0"/>
        <v>5</v>
      </c>
      <c r="F35" s="222">
        <f t="shared" si="0"/>
        <v>6</v>
      </c>
      <c r="G35" s="222">
        <f t="shared" si="0"/>
        <v>7</v>
      </c>
      <c r="H35" s="222">
        <v>8</v>
      </c>
      <c r="I35" s="222">
        <v>9</v>
      </c>
      <c r="J35" s="222">
        <v>10</v>
      </c>
      <c r="K35" s="222">
        <v>11</v>
      </c>
      <c r="L35" s="222">
        <v>12</v>
      </c>
      <c r="M35" s="222">
        <v>13</v>
      </c>
      <c r="N35" s="222">
        <v>14</v>
      </c>
      <c r="O35" s="222">
        <v>15</v>
      </c>
      <c r="P35" s="222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1" si="1">H38+I38</f>
        <v>30000</v>
      </c>
      <c r="K38" s="32">
        <v>20000</v>
      </c>
      <c r="L38" s="32"/>
      <c r="M38" s="32">
        <f t="shared" ref="M38:M61" si="2">K38+L38</f>
        <v>20000</v>
      </c>
      <c r="N38" s="32">
        <v>20000</v>
      </c>
      <c r="O38" s="32"/>
      <c r="P38" s="32">
        <f t="shared" ref="P38:P61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48694</v>
      </c>
      <c r="I49" s="32"/>
      <c r="J49" s="32">
        <f t="shared" si="1"/>
        <v>48694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169131.68</v>
      </c>
      <c r="I51" s="32"/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49033.15</v>
      </c>
      <c r="I53" s="32">
        <v>11000</v>
      </c>
      <c r="J53" s="32">
        <f t="shared" si="1"/>
        <v>60033.15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/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90</v>
      </c>
      <c r="G57" s="29" t="s">
        <v>48</v>
      </c>
      <c r="H57" s="32">
        <v>41306</v>
      </c>
      <c r="I57" s="32"/>
      <c r="J57" s="32">
        <f t="shared" si="1"/>
        <v>41306</v>
      </c>
      <c r="K57" s="32"/>
      <c r="L57" s="32"/>
      <c r="M57" s="32"/>
      <c r="N57" s="32"/>
      <c r="O57" s="32"/>
      <c r="P57" s="32"/>
    </row>
    <row r="58" spans="1:16" x14ac:dyDescent="0.3">
      <c r="A58" s="40" t="s">
        <v>91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92</v>
      </c>
      <c r="G58" s="29" t="s">
        <v>48</v>
      </c>
      <c r="H58" s="32">
        <v>80000</v>
      </c>
      <c r="I58" s="32"/>
      <c r="J58" s="32">
        <f t="shared" si="1"/>
        <v>80000</v>
      </c>
      <c r="K58" s="32">
        <v>80000</v>
      </c>
      <c r="L58" s="32"/>
      <c r="M58" s="32">
        <f t="shared" si="2"/>
        <v>80000</v>
      </c>
      <c r="N58" s="32">
        <v>80000</v>
      </c>
      <c r="O58" s="32"/>
      <c r="P58" s="32">
        <f t="shared" si="3"/>
        <v>80000</v>
      </c>
    </row>
    <row r="59" spans="1:16" x14ac:dyDescent="0.3">
      <c r="A59" s="40" t="s">
        <v>93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95</v>
      </c>
      <c r="G59" s="29" t="s">
        <v>48</v>
      </c>
      <c r="H59" s="32">
        <v>1256402</v>
      </c>
      <c r="I59" s="32"/>
      <c r="J59" s="32">
        <f t="shared" si="1"/>
        <v>1256402</v>
      </c>
      <c r="K59" s="32">
        <v>1256402</v>
      </c>
      <c r="L59" s="32"/>
      <c r="M59" s="32">
        <f t="shared" si="2"/>
        <v>1256402</v>
      </c>
      <c r="N59" s="32">
        <v>1256402</v>
      </c>
      <c r="O59" s="32"/>
      <c r="P59" s="32">
        <f t="shared" si="3"/>
        <v>1256402</v>
      </c>
    </row>
    <row r="60" spans="1:16" x14ac:dyDescent="0.3">
      <c r="A60" s="40" t="s">
        <v>96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97</v>
      </c>
      <c r="G60" s="29" t="s">
        <v>48</v>
      </c>
      <c r="H60" s="32">
        <v>16817</v>
      </c>
      <c r="I60" s="32"/>
      <c r="J60" s="32">
        <f t="shared" si="1"/>
        <v>16817</v>
      </c>
      <c r="K60" s="32">
        <v>16817</v>
      </c>
      <c r="L60" s="32"/>
      <c r="M60" s="32">
        <f t="shared" si="2"/>
        <v>16817</v>
      </c>
      <c r="N60" s="32">
        <v>16817</v>
      </c>
      <c r="O60" s="32"/>
      <c r="P60" s="32">
        <f t="shared" si="3"/>
        <v>16817</v>
      </c>
    </row>
    <row r="61" spans="1:16" ht="24" x14ac:dyDescent="0.3">
      <c r="A61" s="40" t="s">
        <v>229</v>
      </c>
      <c r="B61" s="28" t="s">
        <v>43</v>
      </c>
      <c r="C61" s="28" t="s">
        <v>44</v>
      </c>
      <c r="D61" s="29" t="s">
        <v>45</v>
      </c>
      <c r="E61" s="29" t="s">
        <v>227</v>
      </c>
      <c r="F61" s="29" t="s">
        <v>228</v>
      </c>
      <c r="G61" s="29" t="s">
        <v>48</v>
      </c>
      <c r="H61" s="32">
        <v>95.75</v>
      </c>
      <c r="I61" s="32"/>
      <c r="J61" s="32">
        <f t="shared" si="1"/>
        <v>95.75</v>
      </c>
      <c r="K61" s="32">
        <v>0</v>
      </c>
      <c r="L61" s="32"/>
      <c r="M61" s="32">
        <f t="shared" si="2"/>
        <v>0</v>
      </c>
      <c r="N61" s="32">
        <v>0</v>
      </c>
      <c r="O61" s="32"/>
      <c r="P61" s="32">
        <f t="shared" si="3"/>
        <v>0</v>
      </c>
    </row>
    <row r="62" spans="1:16" x14ac:dyDescent="0.3">
      <c r="A62" s="672" t="s">
        <v>98</v>
      </c>
      <c r="B62" s="672"/>
      <c r="C62" s="672"/>
      <c r="D62" s="672"/>
      <c r="E62" s="672"/>
      <c r="F62" s="672"/>
      <c r="G62" s="672"/>
      <c r="H62" s="83">
        <f>SUM(H37:H61)</f>
        <v>12073290.520000001</v>
      </c>
      <c r="I62" s="83">
        <f t="shared" ref="I62:P62" si="4">SUM(I37:I61)</f>
        <v>11000</v>
      </c>
      <c r="J62" s="83">
        <f t="shared" si="4"/>
        <v>12084290.520000001</v>
      </c>
      <c r="K62" s="83">
        <f t="shared" si="4"/>
        <v>13841931.029999999</v>
      </c>
      <c r="L62" s="83">
        <f t="shared" si="4"/>
        <v>0</v>
      </c>
      <c r="M62" s="83">
        <f t="shared" si="4"/>
        <v>13841931.029999999</v>
      </c>
      <c r="N62" s="83">
        <f t="shared" si="4"/>
        <v>14169934.189999999</v>
      </c>
      <c r="O62" s="83">
        <f t="shared" si="4"/>
        <v>0</v>
      </c>
      <c r="P62" s="83">
        <f t="shared" si="4"/>
        <v>14169934.189999999</v>
      </c>
    </row>
    <row r="63" spans="1:16" x14ac:dyDescent="0.3">
      <c r="A63" s="661" t="s">
        <v>41</v>
      </c>
      <c r="B63" s="661"/>
      <c r="C63" s="661"/>
      <c r="D63" s="661"/>
      <c r="E63" s="661"/>
      <c r="F63" s="661"/>
      <c r="G63" s="661"/>
      <c r="H63" s="661"/>
      <c r="I63" s="661"/>
      <c r="J63" s="661"/>
      <c r="K63" s="661"/>
      <c r="L63" s="661"/>
      <c r="M63" s="661"/>
      <c r="N63" s="661"/>
      <c r="O63" s="661"/>
      <c r="P63" s="661"/>
    </row>
    <row r="64" spans="1:16" x14ac:dyDescent="0.3">
      <c r="A64" s="222" t="s">
        <v>99</v>
      </c>
      <c r="B64" s="28" t="s">
        <v>43</v>
      </c>
      <c r="C64" s="28" t="s">
        <v>100</v>
      </c>
      <c r="D64" s="29" t="s">
        <v>101</v>
      </c>
      <c r="E64" s="30">
        <v>111</v>
      </c>
      <c r="F64" s="31">
        <v>211000</v>
      </c>
      <c r="G64" s="30">
        <v>1000</v>
      </c>
      <c r="H64" s="32">
        <v>4486117.59</v>
      </c>
      <c r="I64" s="32"/>
      <c r="J64" s="32">
        <f>H64+I64</f>
        <v>4486117.59</v>
      </c>
      <c r="K64" s="32">
        <v>4488786.72</v>
      </c>
      <c r="L64" s="32"/>
      <c r="M64" s="32">
        <f>K64+L64</f>
        <v>4488786.72</v>
      </c>
      <c r="N64" s="32">
        <v>4488786.72</v>
      </c>
      <c r="O64" s="32"/>
      <c r="P64" s="32">
        <f>N64+O64</f>
        <v>4488786.72</v>
      </c>
    </row>
    <row r="65" spans="1:16" ht="36" x14ac:dyDescent="0.3">
      <c r="A65" s="36" t="s">
        <v>210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266100</v>
      </c>
      <c r="G65" s="30">
        <v>1000</v>
      </c>
      <c r="H65" s="32">
        <v>2669.13</v>
      </c>
      <c r="I65" s="32"/>
      <c r="J65" s="32">
        <f>H65+I65</f>
        <v>2669.13</v>
      </c>
      <c r="K65" s="32"/>
      <c r="L65" s="32"/>
      <c r="M65" s="32"/>
      <c r="N65" s="32"/>
      <c r="O65" s="32"/>
      <c r="P65" s="32"/>
    </row>
    <row r="66" spans="1:16" ht="36" x14ac:dyDescent="0.3">
      <c r="A66" s="40" t="s">
        <v>49</v>
      </c>
      <c r="B66" s="28" t="s">
        <v>43</v>
      </c>
      <c r="C66" s="28" t="s">
        <v>100</v>
      </c>
      <c r="D66" s="29" t="s">
        <v>101</v>
      </c>
      <c r="E66" s="30">
        <v>112</v>
      </c>
      <c r="F66" s="31">
        <v>214000</v>
      </c>
      <c r="G66" s="30">
        <v>1000</v>
      </c>
      <c r="H66" s="32">
        <v>91882.989999999991</v>
      </c>
      <c r="I66" s="32"/>
      <c r="J66" s="32">
        <f t="shared" ref="J66:J92" si="5">H66+I66</f>
        <v>91882.989999999991</v>
      </c>
      <c r="K66" s="32">
        <v>20000</v>
      </c>
      <c r="L66" s="32"/>
      <c r="M66" s="32">
        <f t="shared" ref="M66:M92" si="6">K66+L66</f>
        <v>20000</v>
      </c>
      <c r="N66" s="32">
        <v>20000</v>
      </c>
      <c r="O66" s="32"/>
      <c r="P66" s="32">
        <f t="shared" ref="P66:P92" si="7">N66+O66</f>
        <v>20000</v>
      </c>
    </row>
    <row r="67" spans="1:16" x14ac:dyDescent="0.3">
      <c r="A67" s="222" t="s">
        <v>50</v>
      </c>
      <c r="B67" s="28" t="s">
        <v>43</v>
      </c>
      <c r="C67" s="28" t="s">
        <v>100</v>
      </c>
      <c r="D67" s="29" t="s">
        <v>101</v>
      </c>
      <c r="E67" s="30">
        <v>119</v>
      </c>
      <c r="F67" s="30">
        <v>213000</v>
      </c>
      <c r="G67" s="30">
        <v>1000</v>
      </c>
      <c r="H67" s="32">
        <v>1355613.59</v>
      </c>
      <c r="I67" s="32"/>
      <c r="J67" s="32">
        <f t="shared" si="5"/>
        <v>1355613.59</v>
      </c>
      <c r="K67" s="32">
        <v>1355613.59</v>
      </c>
      <c r="L67" s="32"/>
      <c r="M67" s="32">
        <f t="shared" si="6"/>
        <v>1355613.59</v>
      </c>
      <c r="N67" s="32">
        <v>1355613.59</v>
      </c>
      <c r="O67" s="32"/>
      <c r="P67" s="32">
        <f t="shared" si="7"/>
        <v>1355613.59</v>
      </c>
    </row>
    <row r="68" spans="1:16" x14ac:dyDescent="0.3">
      <c r="A68" s="222" t="s">
        <v>53</v>
      </c>
      <c r="B68" s="28" t="s">
        <v>43</v>
      </c>
      <c r="C68" s="28" t="s">
        <v>100</v>
      </c>
      <c r="D68" s="29" t="s">
        <v>101</v>
      </c>
      <c r="E68" s="30">
        <v>244</v>
      </c>
      <c r="F68" s="30">
        <v>221100</v>
      </c>
      <c r="G68" s="30">
        <v>1000</v>
      </c>
      <c r="H68" s="32">
        <v>300</v>
      </c>
      <c r="I68" s="32"/>
      <c r="J68" s="32">
        <f t="shared" si="5"/>
        <v>300</v>
      </c>
      <c r="K68" s="32">
        <v>0</v>
      </c>
      <c r="L68" s="32"/>
      <c r="M68" s="32">
        <f t="shared" si="6"/>
        <v>0</v>
      </c>
      <c r="N68" s="32">
        <v>0</v>
      </c>
      <c r="O68" s="32"/>
      <c r="P68" s="32">
        <f t="shared" si="7"/>
        <v>0</v>
      </c>
    </row>
    <row r="69" spans="1:16" x14ac:dyDescent="0.3">
      <c r="A69" s="81" t="s">
        <v>58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60</v>
      </c>
      <c r="G69" s="29" t="s">
        <v>48</v>
      </c>
      <c r="H69" s="32">
        <v>3576721.75</v>
      </c>
      <c r="I69" s="32"/>
      <c r="J69" s="32">
        <f t="shared" si="5"/>
        <v>3576721.75</v>
      </c>
      <c r="K69" s="32">
        <v>4226794.0999999996</v>
      </c>
      <c r="L69" s="32"/>
      <c r="M69" s="32">
        <f t="shared" si="6"/>
        <v>4226794.0999999996</v>
      </c>
      <c r="N69" s="32">
        <v>4420314.8899999997</v>
      </c>
      <c r="O69" s="32"/>
      <c r="P69" s="32">
        <f t="shared" si="7"/>
        <v>4420314.8899999997</v>
      </c>
    </row>
    <row r="70" spans="1:16" x14ac:dyDescent="0.3">
      <c r="A70" s="40" t="s">
        <v>61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62</v>
      </c>
      <c r="G70" s="29" t="s">
        <v>48</v>
      </c>
      <c r="H70" s="32">
        <v>1343722.52</v>
      </c>
      <c r="I70" s="32"/>
      <c r="J70" s="32">
        <f t="shared" si="5"/>
        <v>1343722.52</v>
      </c>
      <c r="K70" s="32">
        <v>1902380.6</v>
      </c>
      <c r="L70" s="32"/>
      <c r="M70" s="32">
        <f t="shared" si="6"/>
        <v>1902380.6</v>
      </c>
      <c r="N70" s="32">
        <v>1983351.63</v>
      </c>
      <c r="O70" s="32"/>
      <c r="P70" s="32">
        <f t="shared" si="7"/>
        <v>1983351.63</v>
      </c>
    </row>
    <row r="71" spans="1:16" x14ac:dyDescent="0.3">
      <c r="A71" s="40" t="s">
        <v>63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64</v>
      </c>
      <c r="G71" s="29" t="s">
        <v>48</v>
      </c>
      <c r="H71" s="32">
        <v>121057.60000000001</v>
      </c>
      <c r="I71" s="32"/>
      <c r="J71" s="32">
        <f t="shared" si="5"/>
        <v>121057.60000000001</v>
      </c>
      <c r="K71" s="32">
        <v>172092.96</v>
      </c>
      <c r="L71" s="32"/>
      <c r="M71" s="32">
        <f t="shared" si="6"/>
        <v>172092.96</v>
      </c>
      <c r="N71" s="32">
        <v>179678.2</v>
      </c>
      <c r="O71" s="32"/>
      <c r="P71" s="32">
        <f t="shared" si="7"/>
        <v>179678.2</v>
      </c>
    </row>
    <row r="72" spans="1:16" x14ac:dyDescent="0.3">
      <c r="A72" s="40" t="s">
        <v>65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66</v>
      </c>
      <c r="G72" s="29" t="s">
        <v>48</v>
      </c>
      <c r="H72" s="32">
        <v>182131.20000000001</v>
      </c>
      <c r="I72" s="32"/>
      <c r="J72" s="32">
        <f t="shared" si="5"/>
        <v>182131.20000000001</v>
      </c>
      <c r="K72" s="32">
        <v>295668.96000000002</v>
      </c>
      <c r="L72" s="32"/>
      <c r="M72" s="32">
        <f t="shared" si="6"/>
        <v>295668.96000000002</v>
      </c>
      <c r="N72" s="32">
        <v>308699.12</v>
      </c>
      <c r="O72" s="32"/>
      <c r="P72" s="32">
        <f t="shared" si="7"/>
        <v>308699.12</v>
      </c>
    </row>
    <row r="73" spans="1:16" x14ac:dyDescent="0.3">
      <c r="A73" s="81" t="s">
        <v>67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68</v>
      </c>
      <c r="G73" s="29" t="s">
        <v>48</v>
      </c>
      <c r="H73" s="32">
        <v>59536.4</v>
      </c>
      <c r="I73" s="32"/>
      <c r="J73" s="32">
        <f t="shared" si="5"/>
        <v>59536.4</v>
      </c>
      <c r="K73" s="32">
        <v>84527.22</v>
      </c>
      <c r="L73" s="32"/>
      <c r="M73" s="32">
        <f t="shared" si="6"/>
        <v>84527.22</v>
      </c>
      <c r="N73" s="32">
        <v>86184.55</v>
      </c>
      <c r="O73" s="32"/>
      <c r="P73" s="32">
        <f t="shared" si="7"/>
        <v>86184.55</v>
      </c>
    </row>
    <row r="74" spans="1:16" ht="24" x14ac:dyDescent="0.3">
      <c r="A74" s="40" t="s">
        <v>69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70</v>
      </c>
      <c r="G74" s="29" t="s">
        <v>48</v>
      </c>
      <c r="H74" s="32">
        <v>13200</v>
      </c>
      <c r="I74" s="32"/>
      <c r="J74" s="32">
        <f t="shared" si="5"/>
        <v>13200</v>
      </c>
      <c r="K74" s="32">
        <v>18000</v>
      </c>
      <c r="L74" s="32"/>
      <c r="M74" s="32">
        <f t="shared" si="6"/>
        <v>18000</v>
      </c>
      <c r="N74" s="32">
        <v>22500</v>
      </c>
      <c r="O74" s="32"/>
      <c r="P74" s="32">
        <f t="shared" si="7"/>
        <v>22500</v>
      </c>
    </row>
    <row r="75" spans="1:16" ht="24" x14ac:dyDescent="0.3">
      <c r="A75" s="81" t="s">
        <v>102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72</v>
      </c>
      <c r="G75" s="29" t="s">
        <v>48</v>
      </c>
      <c r="H75" s="32">
        <v>94200</v>
      </c>
      <c r="I75" s="32"/>
      <c r="J75" s="32">
        <f t="shared" si="5"/>
        <v>94200</v>
      </c>
      <c r="K75" s="32">
        <v>85500</v>
      </c>
      <c r="L75" s="32"/>
      <c r="M75" s="32">
        <f t="shared" si="6"/>
        <v>85500</v>
      </c>
      <c r="N75" s="32">
        <v>106875</v>
      </c>
      <c r="O75" s="32"/>
      <c r="P75" s="32">
        <f t="shared" si="7"/>
        <v>106875</v>
      </c>
    </row>
    <row r="76" spans="1:16" x14ac:dyDescent="0.3">
      <c r="A76" s="40" t="s">
        <v>73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74</v>
      </c>
      <c r="G76" s="29" t="s">
        <v>48</v>
      </c>
      <c r="H76" s="32">
        <v>120000</v>
      </c>
      <c r="I76" s="32"/>
      <c r="J76" s="32">
        <f t="shared" si="5"/>
        <v>120000</v>
      </c>
      <c r="K76" s="32">
        <v>100000</v>
      </c>
      <c r="L76" s="32"/>
      <c r="M76" s="32">
        <f t="shared" si="6"/>
        <v>100000</v>
      </c>
      <c r="N76" s="32">
        <v>100000</v>
      </c>
      <c r="O76" s="32"/>
      <c r="P76" s="32">
        <f t="shared" si="7"/>
        <v>100000</v>
      </c>
    </row>
    <row r="77" spans="1:16" x14ac:dyDescent="0.3">
      <c r="A77" s="40" t="s">
        <v>75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76</v>
      </c>
      <c r="G77" s="29" t="s">
        <v>48</v>
      </c>
      <c r="H77" s="32">
        <v>0</v>
      </c>
      <c r="I77" s="32"/>
      <c r="J77" s="32">
        <f t="shared" si="5"/>
        <v>0</v>
      </c>
      <c r="K77" s="34"/>
      <c r="L77" s="34"/>
      <c r="M77" s="32">
        <f t="shared" si="6"/>
        <v>0</v>
      </c>
      <c r="N77" s="34"/>
      <c r="O77" s="32"/>
      <c r="P77" s="32">
        <f t="shared" si="7"/>
        <v>0</v>
      </c>
    </row>
    <row r="78" spans="1:16" x14ac:dyDescent="0.3">
      <c r="A78" s="40" t="s">
        <v>77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78</v>
      </c>
      <c r="G78" s="29" t="s">
        <v>48</v>
      </c>
      <c r="H78" s="32">
        <v>63765.84</v>
      </c>
      <c r="I78" s="32"/>
      <c r="J78" s="32">
        <f t="shared" si="5"/>
        <v>63765.84</v>
      </c>
      <c r="K78" s="32">
        <v>99250</v>
      </c>
      <c r="L78" s="32"/>
      <c r="M78" s="32">
        <f t="shared" si="6"/>
        <v>99250</v>
      </c>
      <c r="N78" s="32">
        <v>124062.5</v>
      </c>
      <c r="O78" s="32"/>
      <c r="P78" s="32">
        <f t="shared" si="7"/>
        <v>124062.5</v>
      </c>
    </row>
    <row r="79" spans="1:16" x14ac:dyDescent="0.3">
      <c r="A79" s="222" t="s">
        <v>103</v>
      </c>
      <c r="B79" s="40" t="s">
        <v>43</v>
      </c>
      <c r="C79" s="40" t="s">
        <v>100</v>
      </c>
      <c r="D79" s="29" t="s">
        <v>101</v>
      </c>
      <c r="E79" s="222">
        <v>244</v>
      </c>
      <c r="F79" s="42">
        <v>226500</v>
      </c>
      <c r="G79" s="29" t="s">
        <v>48</v>
      </c>
      <c r="H79" s="32">
        <v>195300</v>
      </c>
      <c r="I79" s="32"/>
      <c r="J79" s="32">
        <f t="shared" si="5"/>
        <v>195300</v>
      </c>
      <c r="K79" s="32">
        <v>244125</v>
      </c>
      <c r="L79" s="32"/>
      <c r="M79" s="32">
        <f t="shared" si="6"/>
        <v>244125</v>
      </c>
      <c r="N79" s="32">
        <v>305156.25</v>
      </c>
      <c r="O79" s="32"/>
      <c r="P79" s="32">
        <f t="shared" si="7"/>
        <v>305156.25</v>
      </c>
    </row>
    <row r="80" spans="1:16" ht="24" x14ac:dyDescent="0.3">
      <c r="A80" s="40" t="s">
        <v>79</v>
      </c>
      <c r="B80" s="40" t="s">
        <v>43</v>
      </c>
      <c r="C80" s="40" t="s">
        <v>100</v>
      </c>
      <c r="D80" s="29" t="s">
        <v>101</v>
      </c>
      <c r="E80" s="222">
        <v>244</v>
      </c>
      <c r="F80" s="42">
        <v>226800</v>
      </c>
      <c r="G80" s="29" t="s">
        <v>48</v>
      </c>
      <c r="H80" s="32">
        <v>335000</v>
      </c>
      <c r="I80" s="32"/>
      <c r="J80" s="32">
        <f t="shared" si="5"/>
        <v>335000</v>
      </c>
      <c r="K80" s="32">
        <v>337000</v>
      </c>
      <c r="L80" s="32"/>
      <c r="M80" s="32">
        <f t="shared" si="6"/>
        <v>337000</v>
      </c>
      <c r="N80" s="32">
        <v>337000</v>
      </c>
      <c r="O80" s="32"/>
      <c r="P80" s="32">
        <f t="shared" si="7"/>
        <v>337000</v>
      </c>
    </row>
    <row r="81" spans="1:16" x14ac:dyDescent="0.3">
      <c r="A81" s="40" t="s">
        <v>81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82</v>
      </c>
      <c r="G81" s="29" t="s">
        <v>48</v>
      </c>
      <c r="H81" s="32">
        <v>124600</v>
      </c>
      <c r="I81" s="32"/>
      <c r="J81" s="32">
        <f t="shared" si="5"/>
        <v>124600</v>
      </c>
      <c r="K81" s="32">
        <v>100000</v>
      </c>
      <c r="L81" s="32"/>
      <c r="M81" s="32">
        <f t="shared" si="6"/>
        <v>100000</v>
      </c>
      <c r="N81" s="32">
        <v>100000</v>
      </c>
      <c r="O81" s="32"/>
      <c r="P81" s="32">
        <f t="shared" si="7"/>
        <v>100000</v>
      </c>
    </row>
    <row r="82" spans="1:16" x14ac:dyDescent="0.3">
      <c r="A82" s="40" t="s">
        <v>104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105</v>
      </c>
      <c r="G82" s="29" t="s">
        <v>48</v>
      </c>
      <c r="H82" s="32">
        <v>14000</v>
      </c>
      <c r="I82" s="32"/>
      <c r="J82" s="32">
        <f t="shared" si="5"/>
        <v>14000</v>
      </c>
      <c r="K82" s="32">
        <v>14000</v>
      </c>
      <c r="L82" s="32"/>
      <c r="M82" s="32">
        <f t="shared" si="6"/>
        <v>14000</v>
      </c>
      <c r="N82" s="32">
        <v>16000</v>
      </c>
      <c r="O82" s="32"/>
      <c r="P82" s="32">
        <f t="shared" si="7"/>
        <v>16000</v>
      </c>
    </row>
    <row r="83" spans="1:16" ht="24" x14ac:dyDescent="0.3">
      <c r="A83" s="40" t="s">
        <v>83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84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82" t="s">
        <v>85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86</v>
      </c>
      <c r="G84" s="29" t="s">
        <v>48</v>
      </c>
      <c r="H84" s="32">
        <v>30000</v>
      </c>
      <c r="I84" s="32"/>
      <c r="J84" s="32">
        <f t="shared" si="5"/>
        <v>30000</v>
      </c>
      <c r="K84" s="32">
        <v>30000</v>
      </c>
      <c r="L84" s="32"/>
      <c r="M84" s="32">
        <f t="shared" si="6"/>
        <v>30000</v>
      </c>
      <c r="N84" s="32">
        <v>30000</v>
      </c>
      <c r="O84" s="32"/>
      <c r="P84" s="32">
        <f t="shared" si="7"/>
        <v>30000</v>
      </c>
    </row>
    <row r="85" spans="1:16" x14ac:dyDescent="0.3">
      <c r="A85" s="82" t="s">
        <v>220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219</v>
      </c>
      <c r="G85" s="29" t="s">
        <v>48</v>
      </c>
      <c r="H85" s="32">
        <v>150000</v>
      </c>
      <c r="I85" s="32"/>
      <c r="J85" s="32">
        <f t="shared" si="5"/>
        <v>150000</v>
      </c>
      <c r="K85" s="32">
        <v>0</v>
      </c>
      <c r="L85" s="32"/>
      <c r="M85" s="32">
        <f t="shared" si="6"/>
        <v>0</v>
      </c>
      <c r="N85" s="32">
        <v>0</v>
      </c>
      <c r="O85" s="32"/>
      <c r="P85" s="32">
        <f t="shared" si="7"/>
        <v>0</v>
      </c>
    </row>
    <row r="86" spans="1:16" x14ac:dyDescent="0.3">
      <c r="A86" s="40" t="s">
        <v>89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90</v>
      </c>
      <c r="G86" s="29" t="s">
        <v>48</v>
      </c>
      <c r="H86" s="32">
        <v>54556</v>
      </c>
      <c r="I86" s="32"/>
      <c r="J86" s="32">
        <f t="shared" si="5"/>
        <v>54556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40" t="s">
        <v>106</v>
      </c>
      <c r="B87" s="44" t="s">
        <v>43</v>
      </c>
      <c r="C87" s="44" t="s">
        <v>100</v>
      </c>
      <c r="D87" s="29" t="s">
        <v>101</v>
      </c>
      <c r="E87" s="43" t="s">
        <v>54</v>
      </c>
      <c r="F87" s="43" t="s">
        <v>107</v>
      </c>
      <c r="G87" s="29" t="s">
        <v>48</v>
      </c>
      <c r="H87" s="32">
        <v>22500</v>
      </c>
      <c r="I87" s="32"/>
      <c r="J87" s="32">
        <f t="shared" si="5"/>
        <v>22500</v>
      </c>
      <c r="K87" s="32">
        <v>22500</v>
      </c>
      <c r="L87" s="32"/>
      <c r="M87" s="32">
        <f t="shared" si="6"/>
        <v>22500</v>
      </c>
      <c r="N87" s="32">
        <v>22500</v>
      </c>
      <c r="O87" s="32"/>
      <c r="P87" s="32">
        <f t="shared" si="7"/>
        <v>22500</v>
      </c>
    </row>
    <row r="88" spans="1:16" x14ac:dyDescent="0.3">
      <c r="A88" s="40" t="s">
        <v>91</v>
      </c>
      <c r="B88" s="28" t="s">
        <v>43</v>
      </c>
      <c r="C88" s="28" t="s">
        <v>100</v>
      </c>
      <c r="D88" s="29" t="s">
        <v>101</v>
      </c>
      <c r="E88" s="45" t="s">
        <v>54</v>
      </c>
      <c r="F88" s="45" t="s">
        <v>92</v>
      </c>
      <c r="G88" s="45" t="s">
        <v>48</v>
      </c>
      <c r="H88" s="32">
        <v>65444</v>
      </c>
      <c r="I88" s="32"/>
      <c r="J88" s="32">
        <f t="shared" si="5"/>
        <v>65444</v>
      </c>
      <c r="K88" s="32">
        <v>80000</v>
      </c>
      <c r="L88" s="32"/>
      <c r="M88" s="32">
        <f t="shared" si="6"/>
        <v>80000</v>
      </c>
      <c r="N88" s="32">
        <v>80000</v>
      </c>
      <c r="O88" s="32"/>
      <c r="P88" s="32">
        <f t="shared" si="7"/>
        <v>80000</v>
      </c>
    </row>
    <row r="89" spans="1:16" x14ac:dyDescent="0.3">
      <c r="A89" s="40" t="s">
        <v>93</v>
      </c>
      <c r="B89" s="28" t="s">
        <v>43</v>
      </c>
      <c r="C89" s="28" t="s">
        <v>100</v>
      </c>
      <c r="D89" s="29" t="s">
        <v>101</v>
      </c>
      <c r="E89" s="29" t="s">
        <v>94</v>
      </c>
      <c r="F89" s="46" t="s">
        <v>95</v>
      </c>
      <c r="G89" s="46" t="s">
        <v>48</v>
      </c>
      <c r="H89" s="32">
        <v>60238</v>
      </c>
      <c r="I89" s="32"/>
      <c r="J89" s="32">
        <f t="shared" si="5"/>
        <v>60238</v>
      </c>
      <c r="K89" s="32">
        <v>60238</v>
      </c>
      <c r="L89" s="32"/>
      <c r="M89" s="32">
        <f t="shared" si="6"/>
        <v>60238</v>
      </c>
      <c r="N89" s="32">
        <v>60238</v>
      </c>
      <c r="O89" s="32"/>
      <c r="P89" s="32">
        <f t="shared" si="7"/>
        <v>60238</v>
      </c>
    </row>
    <row r="90" spans="1:16" x14ac:dyDescent="0.3">
      <c r="A90" s="40" t="s">
        <v>108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97</v>
      </c>
      <c r="G90" s="46" t="s">
        <v>48</v>
      </c>
      <c r="H90" s="32">
        <v>25281</v>
      </c>
      <c r="I90" s="32"/>
      <c r="J90" s="32">
        <f t="shared" si="5"/>
        <v>25281</v>
      </c>
      <c r="K90" s="32">
        <v>25281</v>
      </c>
      <c r="L90" s="32"/>
      <c r="M90" s="32">
        <f t="shared" si="6"/>
        <v>25281</v>
      </c>
      <c r="N90" s="32">
        <v>25281</v>
      </c>
      <c r="O90" s="32"/>
      <c r="P90" s="32">
        <f t="shared" si="7"/>
        <v>25281</v>
      </c>
    </row>
    <row r="91" spans="1:16" x14ac:dyDescent="0.3">
      <c r="A91" s="40" t="s">
        <v>109</v>
      </c>
      <c r="B91" s="28" t="s">
        <v>43</v>
      </c>
      <c r="C91" s="28" t="s">
        <v>100</v>
      </c>
      <c r="D91" s="29" t="s">
        <v>101</v>
      </c>
      <c r="E91" s="29" t="s">
        <v>110</v>
      </c>
      <c r="F91" s="46" t="s">
        <v>111</v>
      </c>
      <c r="G91" s="46" t="s">
        <v>48</v>
      </c>
      <c r="H91" s="32">
        <v>37790</v>
      </c>
      <c r="I91" s="32"/>
      <c r="J91" s="32">
        <f t="shared" si="5"/>
        <v>37790</v>
      </c>
      <c r="K91" s="32">
        <v>37790</v>
      </c>
      <c r="L91" s="32"/>
      <c r="M91" s="32">
        <f t="shared" si="6"/>
        <v>37790</v>
      </c>
      <c r="N91" s="32">
        <v>37790</v>
      </c>
      <c r="O91" s="32"/>
      <c r="P91" s="32">
        <f t="shared" si="7"/>
        <v>37790</v>
      </c>
    </row>
    <row r="92" spans="1:16" ht="24" x14ac:dyDescent="0.3">
      <c r="A92" s="40" t="s">
        <v>229</v>
      </c>
      <c r="B92" s="28" t="s">
        <v>43</v>
      </c>
      <c r="C92" s="28" t="s">
        <v>100</v>
      </c>
      <c r="D92" s="29" t="s">
        <v>101</v>
      </c>
      <c r="E92" s="29" t="s">
        <v>227</v>
      </c>
      <c r="F92" s="46" t="s">
        <v>228</v>
      </c>
      <c r="G92" s="46" t="s">
        <v>48</v>
      </c>
      <c r="H92" s="32">
        <v>177.02</v>
      </c>
      <c r="I92" s="32"/>
      <c r="J92" s="32">
        <f t="shared" si="5"/>
        <v>177.02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672" t="s">
        <v>98</v>
      </c>
      <c r="B93" s="672"/>
      <c r="C93" s="672"/>
      <c r="D93" s="672"/>
      <c r="E93" s="672"/>
      <c r="F93" s="672"/>
      <c r="G93" s="672"/>
      <c r="H93" s="98">
        <f>SUM(H64:H92)</f>
        <v>12665804.629999999</v>
      </c>
      <c r="I93" s="98">
        <f t="shared" ref="I93:P93" si="8">SUM(I64:I92)</f>
        <v>0</v>
      </c>
      <c r="J93" s="98">
        <f t="shared" si="8"/>
        <v>12665804.629999999</v>
      </c>
      <c r="K93" s="98">
        <f t="shared" si="8"/>
        <v>13879548.150000002</v>
      </c>
      <c r="L93" s="98">
        <f t="shared" si="8"/>
        <v>0</v>
      </c>
      <c r="M93" s="98">
        <f t="shared" si="8"/>
        <v>13879548.150000002</v>
      </c>
      <c r="N93" s="98">
        <f t="shared" si="8"/>
        <v>14290031.449999997</v>
      </c>
      <c r="O93" s="98">
        <f t="shared" si="8"/>
        <v>0</v>
      </c>
      <c r="P93" s="98">
        <f t="shared" si="8"/>
        <v>14290031.449999997</v>
      </c>
    </row>
    <row r="94" spans="1:16" ht="15" customHeight="1" x14ac:dyDescent="0.3">
      <c r="A94" s="704" t="s">
        <v>112</v>
      </c>
      <c r="B94" s="704"/>
      <c r="C94" s="704"/>
      <c r="D94" s="704"/>
      <c r="E94" s="704"/>
      <c r="F94" s="704"/>
      <c r="G94" s="704"/>
      <c r="H94" s="704"/>
      <c r="I94" s="704"/>
      <c r="J94" s="704"/>
      <c r="K94" s="704"/>
      <c r="L94" s="704"/>
      <c r="M94" s="704"/>
      <c r="N94" s="704"/>
      <c r="O94" s="704"/>
      <c r="P94" s="704"/>
    </row>
    <row r="95" spans="1:16" x14ac:dyDescent="0.3">
      <c r="A95" s="40" t="s">
        <v>87</v>
      </c>
      <c r="B95" s="40" t="s">
        <v>43</v>
      </c>
      <c r="C95" s="40" t="s">
        <v>44</v>
      </c>
      <c r="D95" s="45" t="s">
        <v>45</v>
      </c>
      <c r="E95" s="45" t="s">
        <v>54</v>
      </c>
      <c r="F95" s="45" t="s">
        <v>88</v>
      </c>
      <c r="G95" s="99" t="s">
        <v>113</v>
      </c>
      <c r="H95" s="32">
        <v>5000000</v>
      </c>
      <c r="I95" s="32"/>
      <c r="J95" s="32">
        <f>H95+I95</f>
        <v>5000000</v>
      </c>
      <c r="K95" s="32">
        <v>5800000</v>
      </c>
      <c r="L95" s="32"/>
      <c r="M95" s="32">
        <f>K95+L95</f>
        <v>5800000</v>
      </c>
      <c r="N95" s="32">
        <v>5800000</v>
      </c>
      <c r="O95" s="97"/>
      <c r="P95" s="32">
        <f>N95+O95</f>
        <v>5800000</v>
      </c>
    </row>
    <row r="96" spans="1:16" x14ac:dyDescent="0.3">
      <c r="A96" s="672" t="s">
        <v>114</v>
      </c>
      <c r="B96" s="672"/>
      <c r="C96" s="672"/>
      <c r="D96" s="672"/>
      <c r="E96" s="672"/>
      <c r="F96" s="672"/>
      <c r="G96" s="672"/>
      <c r="H96" s="100">
        <f>SUM(H95)</f>
        <v>5000000</v>
      </c>
      <c r="I96" s="100">
        <f t="shared" ref="I96:P96" si="9">SUM(I95)</f>
        <v>0</v>
      </c>
      <c r="J96" s="100">
        <f t="shared" si="9"/>
        <v>5000000</v>
      </c>
      <c r="K96" s="100">
        <f t="shared" si="9"/>
        <v>5800000</v>
      </c>
      <c r="L96" s="100">
        <f t="shared" si="9"/>
        <v>0</v>
      </c>
      <c r="M96" s="100">
        <f t="shared" si="9"/>
        <v>5800000</v>
      </c>
      <c r="N96" s="100">
        <f t="shared" si="9"/>
        <v>5800000</v>
      </c>
      <c r="O96" s="100">
        <f t="shared" si="9"/>
        <v>0</v>
      </c>
      <c r="P96" s="100">
        <f t="shared" si="9"/>
        <v>5800000</v>
      </c>
    </row>
    <row r="97" spans="1:16" hidden="1" x14ac:dyDescent="0.3">
      <c r="A97" s="702" t="s">
        <v>115</v>
      </c>
      <c r="B97" s="702"/>
      <c r="C97" s="702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97"/>
      <c r="P97" s="97"/>
    </row>
    <row r="98" spans="1:16" ht="25.2" hidden="1" customHeight="1" thickBot="1" x14ac:dyDescent="0.35">
      <c r="A98" s="702"/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44</v>
      </c>
      <c r="D99" s="58" t="s">
        <v>116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44</v>
      </c>
      <c r="D100" s="58" t="s">
        <v>116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44</v>
      </c>
      <c r="D101" s="58" t="s">
        <v>116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2" t="s">
        <v>120</v>
      </c>
      <c r="B102" s="702"/>
      <c r="C102" s="702"/>
      <c r="D102" s="702"/>
      <c r="E102" s="702"/>
      <c r="F102" s="702"/>
      <c r="G102" s="702"/>
      <c r="H102" s="59">
        <f>SUM(H99:H101)</f>
        <v>0</v>
      </c>
      <c r="I102" s="59"/>
      <c r="J102" s="59"/>
      <c r="K102" s="59">
        <f t="shared" ref="K102:N102" si="10">SUM(K99:K101)</f>
        <v>0</v>
      </c>
      <c r="L102" s="59"/>
      <c r="M102" s="59"/>
      <c r="N102" s="59">
        <f t="shared" si="10"/>
        <v>0</v>
      </c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100</v>
      </c>
      <c r="D103" s="58" t="s">
        <v>121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100</v>
      </c>
      <c r="D104" s="58" t="s">
        <v>121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100</v>
      </c>
      <c r="D105" s="58" t="s">
        <v>121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40" t="s">
        <v>122</v>
      </c>
      <c r="B106" s="58" t="s">
        <v>43</v>
      </c>
      <c r="C106" s="58" t="s">
        <v>123</v>
      </c>
      <c r="D106" s="58" t="s">
        <v>121</v>
      </c>
      <c r="E106" s="58" t="s">
        <v>54</v>
      </c>
      <c r="F106" s="58" t="s">
        <v>124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5" t="s">
        <v>125</v>
      </c>
      <c r="B107" s="705"/>
      <c r="C107" s="705"/>
      <c r="D107" s="705"/>
      <c r="E107" s="705"/>
      <c r="F107" s="705"/>
      <c r="G107" s="705"/>
      <c r="H107" s="83">
        <f>SUM(H103:H106)</f>
        <v>0</v>
      </c>
      <c r="I107" s="83"/>
      <c r="J107" s="83"/>
      <c r="K107" s="83">
        <f t="shared" ref="K107:N107" si="11">SUM(K103:K106)</f>
        <v>0</v>
      </c>
      <c r="L107" s="83"/>
      <c r="M107" s="83"/>
      <c r="N107" s="83">
        <f t="shared" si="11"/>
        <v>0</v>
      </c>
      <c r="O107" s="97"/>
      <c r="P107" s="97"/>
    </row>
    <row r="108" spans="1:16" hidden="1" x14ac:dyDescent="0.3">
      <c r="A108" s="706" t="s">
        <v>126</v>
      </c>
      <c r="B108" s="706"/>
      <c r="C108" s="706"/>
      <c r="D108" s="706"/>
      <c r="E108" s="706"/>
      <c r="F108" s="706"/>
      <c r="G108" s="706"/>
      <c r="H108" s="101">
        <f>H102+H107</f>
        <v>0</v>
      </c>
      <c r="I108" s="101"/>
      <c r="J108" s="101"/>
      <c r="K108" s="101">
        <f t="shared" ref="K108:N108" si="12">K102+K107</f>
        <v>0</v>
      </c>
      <c r="L108" s="101"/>
      <c r="M108" s="101"/>
      <c r="N108" s="101">
        <f t="shared" si="12"/>
        <v>0</v>
      </c>
      <c r="O108" s="97"/>
      <c r="P108" s="97"/>
    </row>
    <row r="109" spans="1:16" hidden="1" x14ac:dyDescent="0.3">
      <c r="A109" s="700" t="s">
        <v>127</v>
      </c>
      <c r="B109" s="700"/>
      <c r="C109" s="700"/>
      <c r="D109" s="700"/>
      <c r="E109" s="700"/>
      <c r="F109" s="700"/>
      <c r="G109" s="700"/>
      <c r="H109" s="700"/>
      <c r="I109" s="700"/>
      <c r="J109" s="700"/>
      <c r="K109" s="700"/>
      <c r="L109" s="700"/>
      <c r="M109" s="700"/>
      <c r="N109" s="700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100</v>
      </c>
      <c r="D110" s="58" t="s">
        <v>128</v>
      </c>
      <c r="E110" s="58" t="s">
        <v>46</v>
      </c>
      <c r="F110" s="58" t="s">
        <v>47</v>
      </c>
      <c r="G110" s="102" t="s">
        <v>129</v>
      </c>
      <c r="H110" s="32"/>
      <c r="I110" s="32"/>
      <c r="J110" s="32"/>
      <c r="K110" s="34"/>
      <c r="L110" s="34"/>
      <c r="M110" s="34"/>
      <c r="N110" s="34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100</v>
      </c>
      <c r="D111" s="58" t="s">
        <v>128</v>
      </c>
      <c r="E111" s="58" t="s">
        <v>51</v>
      </c>
      <c r="F111" s="58">
        <v>213000</v>
      </c>
      <c r="G111" s="102" t="s">
        <v>129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16" t="s">
        <v>130</v>
      </c>
      <c r="B112" s="716"/>
      <c r="C112" s="716"/>
      <c r="D112" s="716"/>
      <c r="E112" s="716"/>
      <c r="F112" s="716"/>
      <c r="G112" s="716"/>
      <c r="H112" s="121">
        <f>SUM(H110:H111)</f>
        <v>0</v>
      </c>
      <c r="I112" s="121"/>
      <c r="J112" s="121"/>
      <c r="K112" s="121">
        <f t="shared" ref="K112:N112" si="13">SUM(K110:K111)</f>
        <v>0</v>
      </c>
      <c r="L112" s="121"/>
      <c r="M112" s="121"/>
      <c r="N112" s="121">
        <f t="shared" si="13"/>
        <v>0</v>
      </c>
      <c r="O112" s="122"/>
      <c r="P112" s="122"/>
    </row>
    <row r="113" spans="1:16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</row>
    <row r="114" spans="1:16" x14ac:dyDescent="0.3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82" t="s">
        <v>42</v>
      </c>
      <c r="B115" s="28" t="s">
        <v>43</v>
      </c>
      <c r="C115" s="28" t="s">
        <v>44</v>
      </c>
      <c r="D115" s="58" t="s">
        <v>116</v>
      </c>
      <c r="E115" s="29" t="s">
        <v>46</v>
      </c>
      <c r="F115" s="46" t="s">
        <v>47</v>
      </c>
      <c r="G115" s="46" t="s">
        <v>180</v>
      </c>
      <c r="H115" s="32">
        <v>22512650.18</v>
      </c>
      <c r="I115" s="32"/>
      <c r="J115" s="32">
        <f t="shared" ref="J115:J118" si="14">H115+I115</f>
        <v>22512650.18</v>
      </c>
      <c r="K115" s="32">
        <v>0</v>
      </c>
      <c r="L115" s="32"/>
      <c r="M115" s="32">
        <f t="shared" ref="M115:M118" si="15">K115+L115</f>
        <v>0</v>
      </c>
      <c r="N115" s="32">
        <v>0</v>
      </c>
      <c r="O115" s="32"/>
      <c r="P115" s="32">
        <f t="shared" ref="P115:P126" si="16">N115+O115</f>
        <v>0</v>
      </c>
    </row>
    <row r="116" spans="1:16" ht="36" x14ac:dyDescent="0.3">
      <c r="A116" s="36" t="s">
        <v>210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209</v>
      </c>
      <c r="G116" s="46" t="s">
        <v>180</v>
      </c>
      <c r="H116" s="32">
        <v>29523.58</v>
      </c>
      <c r="I116" s="32"/>
      <c r="J116" s="32">
        <f t="shared" si="14"/>
        <v>29523.58</v>
      </c>
      <c r="K116" s="32"/>
      <c r="L116" s="32"/>
      <c r="M116" s="32"/>
      <c r="N116" s="32"/>
      <c r="O116" s="32"/>
      <c r="P116" s="32"/>
    </row>
    <row r="117" spans="1:16" x14ac:dyDescent="0.3">
      <c r="A117" s="82" t="s">
        <v>50</v>
      </c>
      <c r="B117" s="28" t="s">
        <v>43</v>
      </c>
      <c r="C117" s="28" t="s">
        <v>44</v>
      </c>
      <c r="D117" s="58" t="s">
        <v>116</v>
      </c>
      <c r="E117" s="29" t="s">
        <v>51</v>
      </c>
      <c r="F117" s="46" t="s">
        <v>52</v>
      </c>
      <c r="G117" s="46" t="s">
        <v>180</v>
      </c>
      <c r="H117" s="32">
        <v>5105802.3600000003</v>
      </c>
      <c r="I117" s="32"/>
      <c r="J117" s="32">
        <f t="shared" si="14"/>
        <v>5105802.3600000003</v>
      </c>
      <c r="K117" s="32">
        <v>0</v>
      </c>
      <c r="L117" s="32"/>
      <c r="M117" s="32">
        <f t="shared" si="15"/>
        <v>0</v>
      </c>
      <c r="N117" s="32">
        <v>0</v>
      </c>
      <c r="O117" s="32"/>
      <c r="P117" s="32">
        <f t="shared" si="16"/>
        <v>0</v>
      </c>
    </row>
    <row r="118" spans="1:16" x14ac:dyDescent="0.3">
      <c r="A118" s="82" t="s">
        <v>118</v>
      </c>
      <c r="B118" s="28" t="s">
        <v>43</v>
      </c>
      <c r="C118" s="28" t="s">
        <v>44</v>
      </c>
      <c r="D118" s="58" t="s">
        <v>116</v>
      </c>
      <c r="E118" s="29" t="s">
        <v>54</v>
      </c>
      <c r="F118" s="46" t="s">
        <v>119</v>
      </c>
      <c r="G118" s="46" t="s">
        <v>180</v>
      </c>
      <c r="H118" s="32">
        <v>47000</v>
      </c>
      <c r="I118" s="32"/>
      <c r="J118" s="32">
        <f t="shared" si="14"/>
        <v>47000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715" t="s">
        <v>178</v>
      </c>
      <c r="B119" s="715"/>
      <c r="C119" s="715"/>
      <c r="D119" s="715"/>
      <c r="E119" s="715"/>
      <c r="F119" s="715"/>
      <c r="G119" s="715"/>
      <c r="H119" s="101">
        <f>SUM(H115:H118)</f>
        <v>27694976.119999997</v>
      </c>
      <c r="I119" s="101">
        <f t="shared" ref="I119:P119" si="17">SUM(I115:I118)</f>
        <v>0</v>
      </c>
      <c r="J119" s="101">
        <f t="shared" si="17"/>
        <v>27694976.119999997</v>
      </c>
      <c r="K119" s="101">
        <f t="shared" si="17"/>
        <v>0</v>
      </c>
      <c r="L119" s="101">
        <f t="shared" si="17"/>
        <v>0</v>
      </c>
      <c r="M119" s="101">
        <f t="shared" si="17"/>
        <v>0</v>
      </c>
      <c r="N119" s="101">
        <f t="shared" si="17"/>
        <v>0</v>
      </c>
      <c r="O119" s="101">
        <f t="shared" si="17"/>
        <v>0</v>
      </c>
      <c r="P119" s="101">
        <f t="shared" si="17"/>
        <v>0</v>
      </c>
    </row>
    <row r="120" spans="1:16" x14ac:dyDescent="0.3">
      <c r="A120" s="82" t="s">
        <v>42</v>
      </c>
      <c r="B120" s="28" t="s">
        <v>43</v>
      </c>
      <c r="C120" s="28" t="s">
        <v>100</v>
      </c>
      <c r="D120" s="58" t="s">
        <v>121</v>
      </c>
      <c r="E120" s="29" t="s">
        <v>46</v>
      </c>
      <c r="F120" s="46" t="s">
        <v>47</v>
      </c>
      <c r="G120" s="46" t="s">
        <v>180</v>
      </c>
      <c r="H120" s="32">
        <v>39613538.310000002</v>
      </c>
      <c r="I120" s="32"/>
      <c r="J120" s="32">
        <f t="shared" ref="J120:J126" si="18">H120+I120</f>
        <v>39613538.310000002</v>
      </c>
      <c r="K120" s="32">
        <v>0</v>
      </c>
      <c r="L120" s="32"/>
      <c r="M120" s="32">
        <f t="shared" ref="M120:M126" si="19">K120+L120</f>
        <v>0</v>
      </c>
      <c r="N120" s="32">
        <v>0</v>
      </c>
      <c r="O120" s="32"/>
      <c r="P120" s="32">
        <f t="shared" si="16"/>
        <v>0</v>
      </c>
    </row>
    <row r="121" spans="1:16" ht="36" x14ac:dyDescent="0.3">
      <c r="A121" s="36" t="s">
        <v>210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209</v>
      </c>
      <c r="G121" s="46" t="s">
        <v>180</v>
      </c>
      <c r="H121" s="32">
        <v>49452.09</v>
      </c>
      <c r="I121" s="32"/>
      <c r="J121" s="32">
        <f t="shared" si="18"/>
        <v>49452.09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100</v>
      </c>
      <c r="D122" s="58" t="s">
        <v>121</v>
      </c>
      <c r="E122" s="29" t="s">
        <v>51</v>
      </c>
      <c r="F122" s="46" t="s">
        <v>52</v>
      </c>
      <c r="G122" s="46" t="s">
        <v>180</v>
      </c>
      <c r="H122" s="32">
        <v>8983667.3300000001</v>
      </c>
      <c r="I122" s="32"/>
      <c r="J122" s="32">
        <f t="shared" si="18"/>
        <v>8983667.3300000001</v>
      </c>
      <c r="K122" s="32">
        <v>0</v>
      </c>
      <c r="L122" s="32"/>
      <c r="M122" s="32">
        <f t="shared" si="19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100</v>
      </c>
      <c r="D123" s="58" t="s">
        <v>121</v>
      </c>
      <c r="E123" s="29" t="s">
        <v>54</v>
      </c>
      <c r="F123" s="46" t="s">
        <v>119</v>
      </c>
      <c r="G123" s="46" t="s">
        <v>180</v>
      </c>
      <c r="H123" s="32">
        <v>54991.59</v>
      </c>
      <c r="I123" s="32"/>
      <c r="J123" s="32">
        <f t="shared" si="18"/>
        <v>54991.59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236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235</v>
      </c>
      <c r="G124" s="46" t="s">
        <v>180</v>
      </c>
      <c r="H124" s="32">
        <v>2191130</v>
      </c>
      <c r="I124" s="32"/>
      <c r="J124" s="32">
        <f t="shared" si="18"/>
        <v>2191130</v>
      </c>
      <c r="K124" s="32"/>
      <c r="L124" s="32"/>
      <c r="M124" s="32"/>
      <c r="N124" s="32"/>
      <c r="O124" s="32"/>
      <c r="P124" s="32"/>
    </row>
    <row r="125" spans="1:16" ht="24" x14ac:dyDescent="0.3">
      <c r="A125" s="82" t="s">
        <v>214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213</v>
      </c>
      <c r="G125" s="46" t="s">
        <v>180</v>
      </c>
      <c r="H125" s="32">
        <v>12746</v>
      </c>
      <c r="I125" s="32"/>
      <c r="J125" s="32">
        <f t="shared" si="18"/>
        <v>12746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122</v>
      </c>
      <c r="B126" s="28" t="s">
        <v>43</v>
      </c>
      <c r="C126" s="28" t="s">
        <v>123</v>
      </c>
      <c r="D126" s="58" t="s">
        <v>121</v>
      </c>
      <c r="E126" s="29" t="s">
        <v>54</v>
      </c>
      <c r="F126" s="46" t="s">
        <v>124</v>
      </c>
      <c r="G126" s="46" t="s">
        <v>180</v>
      </c>
      <c r="H126" s="32">
        <v>4200</v>
      </c>
      <c r="I126" s="32"/>
      <c r="J126" s="32">
        <f t="shared" si="18"/>
        <v>4200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SUM(H120:H126)</f>
        <v>50909725.320000008</v>
      </c>
      <c r="I127" s="101">
        <f t="shared" ref="I127:P127" si="20">SUM(I120:I126)</f>
        <v>0</v>
      </c>
      <c r="J127" s="101">
        <f t="shared" si="20"/>
        <v>50909725.320000008</v>
      </c>
      <c r="K127" s="101">
        <f t="shared" si="20"/>
        <v>0</v>
      </c>
      <c r="L127" s="101">
        <f t="shared" si="20"/>
        <v>0</v>
      </c>
      <c r="M127" s="101">
        <f t="shared" si="20"/>
        <v>0</v>
      </c>
      <c r="N127" s="101">
        <f t="shared" si="20"/>
        <v>0</v>
      </c>
      <c r="O127" s="101">
        <f t="shared" si="20"/>
        <v>0</v>
      </c>
      <c r="P127" s="101">
        <f t="shared" si="20"/>
        <v>0</v>
      </c>
    </row>
    <row r="128" spans="1:16" x14ac:dyDescent="0.3">
      <c r="A128" s="706" t="s">
        <v>179</v>
      </c>
      <c r="B128" s="706"/>
      <c r="C128" s="706"/>
      <c r="D128" s="706"/>
      <c r="E128" s="706"/>
      <c r="F128" s="706"/>
      <c r="G128" s="706"/>
      <c r="H128" s="101">
        <f>H119+H127</f>
        <v>78604701.439999998</v>
      </c>
      <c r="I128" s="101">
        <f t="shared" ref="I128:P128" si="21">I119+I127</f>
        <v>0</v>
      </c>
      <c r="J128" s="101">
        <f t="shared" si="21"/>
        <v>78604701.439999998</v>
      </c>
      <c r="K128" s="101">
        <f t="shared" si="21"/>
        <v>0</v>
      </c>
      <c r="L128" s="101">
        <f t="shared" si="21"/>
        <v>0</v>
      </c>
      <c r="M128" s="101">
        <f t="shared" si="21"/>
        <v>0</v>
      </c>
      <c r="N128" s="101">
        <f t="shared" si="21"/>
        <v>0</v>
      </c>
      <c r="O128" s="101">
        <f t="shared" si="21"/>
        <v>0</v>
      </c>
      <c r="P128" s="101">
        <f t="shared" si="21"/>
        <v>0</v>
      </c>
    </row>
    <row r="129" spans="1:16" x14ac:dyDescent="0.3">
      <c r="A129" s="725" t="s">
        <v>201</v>
      </c>
      <c r="B129" s="726"/>
      <c r="C129" s="726"/>
      <c r="D129" s="726"/>
      <c r="E129" s="726"/>
      <c r="F129" s="726"/>
      <c r="G129" s="726"/>
      <c r="H129" s="726"/>
      <c r="I129" s="726"/>
      <c r="J129" s="726"/>
      <c r="K129" s="726"/>
      <c r="L129" s="726"/>
      <c r="M129" s="726"/>
      <c r="N129" s="726"/>
      <c r="O129" s="726"/>
      <c r="P129" s="727"/>
    </row>
    <row r="130" spans="1:16" x14ac:dyDescent="0.3">
      <c r="A130" s="82" t="s">
        <v>42</v>
      </c>
      <c r="B130" s="28" t="s">
        <v>43</v>
      </c>
      <c r="C130" s="28" t="s">
        <v>100</v>
      </c>
      <c r="D130" s="58" t="s">
        <v>202</v>
      </c>
      <c r="E130" s="29" t="s">
        <v>46</v>
      </c>
      <c r="F130" s="46" t="s">
        <v>47</v>
      </c>
      <c r="G130" s="46" t="s">
        <v>203</v>
      </c>
      <c r="H130" s="32">
        <v>4554000</v>
      </c>
      <c r="I130" s="32"/>
      <c r="J130" s="26">
        <f t="shared" ref="J130:J131" si="22">H130+I130</f>
        <v>4554000</v>
      </c>
      <c r="K130" s="32">
        <v>0</v>
      </c>
      <c r="L130" s="32"/>
      <c r="M130" s="26">
        <f t="shared" ref="M130:M131" si="23">K130+L130</f>
        <v>0</v>
      </c>
      <c r="N130" s="32">
        <v>0</v>
      </c>
      <c r="O130" s="147"/>
      <c r="P130" s="148">
        <f t="shared" ref="P130:P131" si="24">N130+O130</f>
        <v>0</v>
      </c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202</v>
      </c>
      <c r="E131" s="29" t="s">
        <v>51</v>
      </c>
      <c r="F131" s="46" t="s">
        <v>52</v>
      </c>
      <c r="G131" s="46" t="s">
        <v>203</v>
      </c>
      <c r="H131" s="32">
        <v>1375308</v>
      </c>
      <c r="I131" s="32"/>
      <c r="J131" s="26">
        <f t="shared" si="22"/>
        <v>1375308</v>
      </c>
      <c r="K131" s="32">
        <v>0</v>
      </c>
      <c r="L131" s="32"/>
      <c r="M131" s="26">
        <f t="shared" si="23"/>
        <v>0</v>
      </c>
      <c r="N131" s="32">
        <v>0</v>
      </c>
      <c r="O131" s="147"/>
      <c r="P131" s="148">
        <f t="shared" si="24"/>
        <v>0</v>
      </c>
    </row>
    <row r="132" spans="1:16" ht="15" thickBot="1" x14ac:dyDescent="0.35">
      <c r="A132" s="728" t="s">
        <v>204</v>
      </c>
      <c r="B132" s="728"/>
      <c r="C132" s="728"/>
      <c r="D132" s="728"/>
      <c r="E132" s="728"/>
      <c r="F132" s="728"/>
      <c r="G132" s="728"/>
      <c r="H132" s="149">
        <f>SUM(H130:H131)</f>
        <v>5929308</v>
      </c>
      <c r="I132" s="149">
        <f t="shared" ref="I132:P132" si="25">SUM(I130:I131)</f>
        <v>0</v>
      </c>
      <c r="J132" s="149">
        <f t="shared" si="25"/>
        <v>5929308</v>
      </c>
      <c r="K132" s="149">
        <f t="shared" si="25"/>
        <v>0</v>
      </c>
      <c r="L132" s="149">
        <f t="shared" si="25"/>
        <v>0</v>
      </c>
      <c r="M132" s="149">
        <f t="shared" si="25"/>
        <v>0</v>
      </c>
      <c r="N132" s="149">
        <f t="shared" si="25"/>
        <v>0</v>
      </c>
      <c r="O132" s="149">
        <f t="shared" si="25"/>
        <v>0</v>
      </c>
      <c r="P132" s="149">
        <f t="shared" si="25"/>
        <v>0</v>
      </c>
    </row>
    <row r="133" spans="1:16" ht="15" thickBot="1" x14ac:dyDescent="0.35">
      <c r="A133" s="729" t="s">
        <v>205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1"/>
    </row>
    <row r="134" spans="1:16" x14ac:dyDescent="0.3">
      <c r="A134" s="150" t="s">
        <v>42</v>
      </c>
      <c r="B134" s="56" t="s">
        <v>43</v>
      </c>
      <c r="C134" s="56" t="s">
        <v>100</v>
      </c>
      <c r="D134" s="56" t="s">
        <v>206</v>
      </c>
      <c r="E134" s="56" t="s">
        <v>46</v>
      </c>
      <c r="F134" s="56" t="s">
        <v>47</v>
      </c>
      <c r="G134" s="46" t="s">
        <v>207</v>
      </c>
      <c r="H134" s="151">
        <v>251508</v>
      </c>
      <c r="I134" s="152"/>
      <c r="J134" s="26">
        <f t="shared" ref="J134:J135" si="26">H134+I134</f>
        <v>251508</v>
      </c>
      <c r="K134" s="26">
        <v>0</v>
      </c>
      <c r="L134" s="153"/>
      <c r="M134" s="26">
        <f t="shared" ref="M134:M135" si="27">K134+L134</f>
        <v>0</v>
      </c>
      <c r="N134" s="32">
        <v>0</v>
      </c>
      <c r="O134" s="147"/>
      <c r="P134" s="148">
        <f t="shared" ref="P134:P135" si="28">N134+O134</f>
        <v>0</v>
      </c>
    </row>
    <row r="135" spans="1:16" x14ac:dyDescent="0.3">
      <c r="A135" s="37" t="s">
        <v>50</v>
      </c>
      <c r="B135" s="61" t="s">
        <v>43</v>
      </c>
      <c r="C135" s="61" t="s">
        <v>100</v>
      </c>
      <c r="D135" s="61" t="s">
        <v>206</v>
      </c>
      <c r="E135" s="61" t="s">
        <v>51</v>
      </c>
      <c r="F135" s="61" t="s">
        <v>52</v>
      </c>
      <c r="G135" s="161" t="s">
        <v>207</v>
      </c>
      <c r="H135" s="154">
        <v>75955.42</v>
      </c>
      <c r="I135" s="162"/>
      <c r="J135" s="51">
        <f t="shared" si="26"/>
        <v>75955.42</v>
      </c>
      <c r="K135" s="51">
        <v>0</v>
      </c>
      <c r="L135" s="156"/>
      <c r="M135" s="51">
        <f t="shared" si="27"/>
        <v>0</v>
      </c>
      <c r="N135" s="38">
        <v>0</v>
      </c>
      <c r="O135" s="163"/>
      <c r="P135" s="164">
        <f t="shared" si="28"/>
        <v>0</v>
      </c>
    </row>
    <row r="136" spans="1:16" x14ac:dyDescent="0.3">
      <c r="A136" s="706" t="s">
        <v>208</v>
      </c>
      <c r="B136" s="706"/>
      <c r="C136" s="706"/>
      <c r="D136" s="706"/>
      <c r="E136" s="706"/>
      <c r="F136" s="706"/>
      <c r="G136" s="706"/>
      <c r="H136" s="98">
        <f>SUM(H134:H135)</f>
        <v>327463.42</v>
      </c>
      <c r="I136" s="98">
        <f>SUM(I134:I135)</f>
        <v>0</v>
      </c>
      <c r="J136" s="98">
        <f>H136+I136</f>
        <v>327463.42</v>
      </c>
      <c r="K136" s="98">
        <f t="shared" ref="K136" si="29">SUM(K134:K135)</f>
        <v>0</v>
      </c>
      <c r="L136" s="98"/>
      <c r="M136" s="98"/>
      <c r="N136" s="98">
        <f>SUM(N134:N135)</f>
        <v>0</v>
      </c>
      <c r="O136" s="98"/>
      <c r="P136" s="98"/>
    </row>
    <row r="137" spans="1:16" ht="30" customHeight="1" x14ac:dyDescent="0.3">
      <c r="A137" s="735" t="s">
        <v>216</v>
      </c>
      <c r="B137" s="736"/>
      <c r="C137" s="736"/>
      <c r="D137" s="736"/>
      <c r="E137" s="736"/>
      <c r="F137" s="736"/>
      <c r="G137" s="736"/>
      <c r="H137" s="736"/>
      <c r="I137" s="736"/>
      <c r="J137" s="736"/>
      <c r="K137" s="736"/>
      <c r="L137" s="736"/>
      <c r="M137" s="736"/>
      <c r="N137" s="736"/>
      <c r="O137" s="736"/>
      <c r="P137" s="737"/>
    </row>
    <row r="138" spans="1:16" x14ac:dyDescent="0.3">
      <c r="A138" s="150" t="s">
        <v>42</v>
      </c>
      <c r="B138" s="56" t="s">
        <v>43</v>
      </c>
      <c r="C138" s="56" t="s">
        <v>100</v>
      </c>
      <c r="D138" s="58" t="s">
        <v>217</v>
      </c>
      <c r="E138" s="58" t="s">
        <v>46</v>
      </c>
      <c r="F138" s="56" t="s">
        <v>47</v>
      </c>
      <c r="G138" s="46" t="s">
        <v>218</v>
      </c>
      <c r="H138" s="155">
        <v>99000</v>
      </c>
      <c r="I138" s="155"/>
      <c r="J138" s="26">
        <f t="shared" ref="J138:J139" si="30">H138+I138</f>
        <v>99000</v>
      </c>
      <c r="K138" s="32">
        <v>0</v>
      </c>
      <c r="L138" s="34"/>
      <c r="M138" s="26">
        <f t="shared" ref="M138:M139" si="31">K138+L138</f>
        <v>0</v>
      </c>
      <c r="N138" s="32">
        <v>0</v>
      </c>
      <c r="O138" s="147"/>
      <c r="P138" s="148">
        <f t="shared" ref="P138:P139" si="32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58" t="s">
        <v>217</v>
      </c>
      <c r="E139" s="58" t="s">
        <v>51</v>
      </c>
      <c r="F139" s="61" t="s">
        <v>52</v>
      </c>
      <c r="G139" s="46" t="s">
        <v>218</v>
      </c>
      <c r="H139" s="155">
        <v>29898</v>
      </c>
      <c r="I139" s="155"/>
      <c r="J139" s="51">
        <f t="shared" si="30"/>
        <v>29898</v>
      </c>
      <c r="K139" s="32">
        <v>0</v>
      </c>
      <c r="L139" s="34"/>
      <c r="M139" s="51">
        <f t="shared" si="31"/>
        <v>0</v>
      </c>
      <c r="N139" s="32">
        <v>0</v>
      </c>
      <c r="O139" s="147"/>
      <c r="P139" s="164">
        <f t="shared" si="32"/>
        <v>0</v>
      </c>
    </row>
    <row r="140" spans="1:16" x14ac:dyDescent="0.3">
      <c r="A140" s="706" t="s">
        <v>215</v>
      </c>
      <c r="B140" s="706"/>
      <c r="C140" s="706"/>
      <c r="D140" s="706"/>
      <c r="E140" s="706"/>
      <c r="F140" s="706"/>
      <c r="G140" s="706"/>
      <c r="H140" s="98">
        <f>SUM(H138:H139)</f>
        <v>128898</v>
      </c>
      <c r="I140" s="98">
        <f t="shared" ref="I140:P140" si="33">SUM(I138:I139)</f>
        <v>0</v>
      </c>
      <c r="J140" s="98">
        <f t="shared" si="33"/>
        <v>128898</v>
      </c>
      <c r="K140" s="98">
        <f t="shared" si="33"/>
        <v>0</v>
      </c>
      <c r="L140" s="98">
        <f t="shared" si="33"/>
        <v>0</v>
      </c>
      <c r="M140" s="98">
        <f t="shared" si="33"/>
        <v>0</v>
      </c>
      <c r="N140" s="98">
        <f t="shared" si="33"/>
        <v>0</v>
      </c>
      <c r="O140" s="98">
        <f t="shared" si="33"/>
        <v>0</v>
      </c>
      <c r="P140" s="98">
        <f t="shared" si="33"/>
        <v>0</v>
      </c>
    </row>
    <row r="141" spans="1:16" ht="28.95" customHeight="1" x14ac:dyDescent="0.3">
      <c r="A141" s="723" t="s">
        <v>160</v>
      </c>
      <c r="B141" s="687"/>
      <c r="C141" s="687"/>
      <c r="D141" s="687"/>
      <c r="E141" s="687"/>
      <c r="F141" s="687"/>
      <c r="G141" s="687"/>
      <c r="H141" s="687"/>
      <c r="I141" s="687"/>
      <c r="J141" s="687"/>
      <c r="K141" s="687"/>
      <c r="L141" s="687"/>
      <c r="M141" s="687"/>
      <c r="N141" s="687"/>
      <c r="O141" s="687"/>
      <c r="P141" s="724"/>
    </row>
    <row r="142" spans="1:16" ht="26.4" x14ac:dyDescent="0.3">
      <c r="A142" s="104" t="s">
        <v>161</v>
      </c>
      <c r="B142" s="40">
        <v>10</v>
      </c>
      <c r="C142" s="40" t="s">
        <v>162</v>
      </c>
      <c r="D142" s="45" t="s">
        <v>163</v>
      </c>
      <c r="E142" s="45" t="s">
        <v>174</v>
      </c>
      <c r="F142" s="45" t="s">
        <v>165</v>
      </c>
      <c r="G142" s="45" t="s">
        <v>182</v>
      </c>
      <c r="H142" s="32">
        <v>2216000</v>
      </c>
      <c r="I142" s="32"/>
      <c r="J142" s="32">
        <f>H142+I142</f>
        <v>2216000</v>
      </c>
      <c r="K142" s="32">
        <v>0</v>
      </c>
      <c r="L142" s="32"/>
      <c r="M142" s="32">
        <f>K142+L142</f>
        <v>0</v>
      </c>
      <c r="N142" s="32">
        <v>0</v>
      </c>
      <c r="O142" s="97"/>
      <c r="P142" s="32">
        <f>N142+O142</f>
        <v>0</v>
      </c>
    </row>
    <row r="143" spans="1:16" x14ac:dyDescent="0.3">
      <c r="A143" s="708" t="s">
        <v>167</v>
      </c>
      <c r="B143" s="709"/>
      <c r="C143" s="709"/>
      <c r="D143" s="709"/>
      <c r="E143" s="709"/>
      <c r="F143" s="709"/>
      <c r="G143" s="710"/>
      <c r="H143" s="101">
        <f t="shared" ref="H143:P143" si="34">SUM(H142:H142)</f>
        <v>2216000</v>
      </c>
      <c r="I143" s="101">
        <f t="shared" si="34"/>
        <v>0</v>
      </c>
      <c r="J143" s="101">
        <f t="shared" si="34"/>
        <v>2216000</v>
      </c>
      <c r="K143" s="101">
        <f t="shared" si="34"/>
        <v>0</v>
      </c>
      <c r="L143" s="101">
        <f t="shared" si="34"/>
        <v>0</v>
      </c>
      <c r="M143" s="101">
        <f t="shared" si="34"/>
        <v>0</v>
      </c>
      <c r="N143" s="101">
        <f t="shared" si="34"/>
        <v>0</v>
      </c>
      <c r="O143" s="101">
        <f t="shared" si="34"/>
        <v>0</v>
      </c>
      <c r="P143" s="101">
        <f t="shared" si="34"/>
        <v>0</v>
      </c>
    </row>
    <row r="144" spans="1:16" ht="25.2" customHeight="1" x14ac:dyDescent="0.3">
      <c r="A144" s="711" t="s">
        <v>168</v>
      </c>
      <c r="B144" s="712"/>
      <c r="C144" s="712"/>
      <c r="D144" s="712"/>
      <c r="E144" s="712"/>
      <c r="F144" s="712"/>
      <c r="G144" s="712"/>
      <c r="H144" s="712"/>
      <c r="I144" s="712"/>
      <c r="J144" s="712"/>
      <c r="K144" s="712"/>
      <c r="L144" s="712"/>
      <c r="M144" s="712"/>
      <c r="N144" s="712"/>
      <c r="O144" s="712"/>
      <c r="P144" s="713"/>
    </row>
    <row r="145" spans="1:16" ht="26.4" x14ac:dyDescent="0.3">
      <c r="A145" s="105" t="s">
        <v>161</v>
      </c>
      <c r="B145" s="106" t="s">
        <v>43</v>
      </c>
      <c r="C145" s="106" t="s">
        <v>100</v>
      </c>
      <c r="D145" s="107" t="s">
        <v>169</v>
      </c>
      <c r="E145" s="107" t="s">
        <v>164</v>
      </c>
      <c r="F145" s="107" t="s">
        <v>165</v>
      </c>
      <c r="G145" s="108" t="s">
        <v>170</v>
      </c>
      <c r="H145" s="32">
        <v>876245</v>
      </c>
      <c r="I145" s="32"/>
      <c r="J145" s="32">
        <f>H145+I145</f>
        <v>876245</v>
      </c>
      <c r="K145" s="32">
        <v>0</v>
      </c>
      <c r="L145" s="32"/>
      <c r="M145" s="32">
        <f t="shared" ref="M145:M146" si="35">K145+L145</f>
        <v>0</v>
      </c>
      <c r="N145" s="32">
        <v>0</v>
      </c>
      <c r="O145" s="97"/>
      <c r="P145" s="32">
        <f t="shared" ref="P145:P146" si="36">N145+O145</f>
        <v>0</v>
      </c>
    </row>
    <row r="146" spans="1:16" x14ac:dyDescent="0.3">
      <c r="A146" s="105" t="s">
        <v>175</v>
      </c>
      <c r="B146" s="40" t="s">
        <v>172</v>
      </c>
      <c r="C146" s="40" t="s">
        <v>173</v>
      </c>
      <c r="D146" s="45" t="s">
        <v>169</v>
      </c>
      <c r="E146" s="45" t="s">
        <v>174</v>
      </c>
      <c r="F146" s="45" t="s">
        <v>171</v>
      </c>
      <c r="G146" s="45" t="s">
        <v>170</v>
      </c>
      <c r="H146" s="32">
        <v>93777</v>
      </c>
      <c r="I146" s="32"/>
      <c r="J146" s="32">
        <f>H146+I146</f>
        <v>93777</v>
      </c>
      <c r="K146" s="32">
        <v>0</v>
      </c>
      <c r="L146" s="32"/>
      <c r="M146" s="32">
        <f t="shared" si="35"/>
        <v>0</v>
      </c>
      <c r="N146" s="32">
        <v>0</v>
      </c>
      <c r="O146" s="97"/>
      <c r="P146" s="32">
        <f t="shared" si="36"/>
        <v>0</v>
      </c>
    </row>
    <row r="147" spans="1:16" x14ac:dyDescent="0.3">
      <c r="A147" s="708" t="s">
        <v>176</v>
      </c>
      <c r="B147" s="709"/>
      <c r="C147" s="709"/>
      <c r="D147" s="709"/>
      <c r="E147" s="709"/>
      <c r="F147" s="709"/>
      <c r="G147" s="710"/>
      <c r="H147" s="101">
        <f>SUM(H145:H146)</f>
        <v>970022</v>
      </c>
      <c r="I147" s="101">
        <f t="shared" ref="I147:P147" si="37">SUM(I145:I146)</f>
        <v>0</v>
      </c>
      <c r="J147" s="101">
        <f t="shared" si="37"/>
        <v>970022</v>
      </c>
      <c r="K147" s="101">
        <f t="shared" si="37"/>
        <v>0</v>
      </c>
      <c r="L147" s="101">
        <f t="shared" si="37"/>
        <v>0</v>
      </c>
      <c r="M147" s="101">
        <f t="shared" si="37"/>
        <v>0</v>
      </c>
      <c r="N147" s="101">
        <f t="shared" si="37"/>
        <v>0</v>
      </c>
      <c r="O147" s="101">
        <f t="shared" si="37"/>
        <v>0</v>
      </c>
      <c r="P147" s="101">
        <f t="shared" si="37"/>
        <v>0</v>
      </c>
    </row>
    <row r="148" spans="1:16" x14ac:dyDescent="0.3">
      <c r="A148" s="717" t="s">
        <v>187</v>
      </c>
      <c r="B148" s="718"/>
      <c r="C148" s="718"/>
      <c r="D148" s="718"/>
      <c r="E148" s="718"/>
      <c r="F148" s="718"/>
      <c r="G148" s="718"/>
      <c r="H148" s="718"/>
      <c r="I148" s="718"/>
      <c r="J148" s="718"/>
      <c r="K148" s="718"/>
      <c r="L148" s="718"/>
      <c r="M148" s="718"/>
      <c r="N148" s="718"/>
      <c r="O148" s="718"/>
      <c r="P148" s="719"/>
    </row>
    <row r="149" spans="1:16" ht="26.4" x14ac:dyDescent="0.3">
      <c r="A149" s="129" t="s">
        <v>81</v>
      </c>
      <c r="B149" s="130" t="s">
        <v>43</v>
      </c>
      <c r="C149" s="131" t="s">
        <v>100</v>
      </c>
      <c r="D149" s="131" t="s">
        <v>188</v>
      </c>
      <c r="E149" s="131">
        <v>244</v>
      </c>
      <c r="F149" s="131" t="s">
        <v>82</v>
      </c>
      <c r="G149" s="132" t="s">
        <v>189</v>
      </c>
      <c r="H149" s="32">
        <v>3150000</v>
      </c>
      <c r="I149" s="32"/>
      <c r="J149" s="32">
        <f>H149+I149</f>
        <v>3150000</v>
      </c>
      <c r="K149" s="32">
        <v>0</v>
      </c>
      <c r="L149" s="32"/>
      <c r="M149" s="32">
        <f t="shared" ref="M149" si="38">K149+L149</f>
        <v>0</v>
      </c>
      <c r="N149" s="32">
        <v>0</v>
      </c>
      <c r="O149" s="97"/>
      <c r="P149" s="32">
        <f t="shared" ref="P149" si="39">N149+O149</f>
        <v>0</v>
      </c>
    </row>
    <row r="150" spans="1:16" x14ac:dyDescent="0.3">
      <c r="A150" s="708" t="s">
        <v>190</v>
      </c>
      <c r="B150" s="709"/>
      <c r="C150" s="709"/>
      <c r="D150" s="709"/>
      <c r="E150" s="709"/>
      <c r="F150" s="709"/>
      <c r="G150" s="710"/>
      <c r="H150" s="101">
        <f>SUM(H149)</f>
        <v>3150000</v>
      </c>
      <c r="I150" s="101">
        <f t="shared" ref="I150:P150" si="40">SUM(I149)</f>
        <v>0</v>
      </c>
      <c r="J150" s="101">
        <f t="shared" si="40"/>
        <v>3150000</v>
      </c>
      <c r="K150" s="101">
        <f t="shared" si="40"/>
        <v>0</v>
      </c>
      <c r="L150" s="101">
        <f t="shared" si="40"/>
        <v>0</v>
      </c>
      <c r="M150" s="101">
        <f t="shared" si="40"/>
        <v>0</v>
      </c>
      <c r="N150" s="101">
        <f t="shared" si="40"/>
        <v>0</v>
      </c>
      <c r="O150" s="101">
        <f t="shared" si="40"/>
        <v>0</v>
      </c>
      <c r="P150" s="101">
        <f t="shared" si="40"/>
        <v>0</v>
      </c>
    </row>
    <row r="151" spans="1:16" x14ac:dyDescent="0.3">
      <c r="A151" s="720" t="s">
        <v>191</v>
      </c>
      <c r="B151" s="721"/>
      <c r="C151" s="721"/>
      <c r="D151" s="721"/>
      <c r="E151" s="721"/>
      <c r="F151" s="721"/>
      <c r="G151" s="721"/>
      <c r="H151" s="721"/>
      <c r="I151" s="721"/>
      <c r="J151" s="721"/>
      <c r="K151" s="721"/>
      <c r="L151" s="721"/>
      <c r="M151" s="721"/>
      <c r="N151" s="721"/>
      <c r="O151" s="721"/>
      <c r="P151" s="722"/>
    </row>
    <row r="152" spans="1:16" x14ac:dyDescent="0.3">
      <c r="A152" s="133" t="s">
        <v>259</v>
      </c>
      <c r="B152" s="133" t="s">
        <v>172</v>
      </c>
      <c r="C152" s="133" t="s">
        <v>173</v>
      </c>
      <c r="D152" s="134" t="s">
        <v>193</v>
      </c>
      <c r="E152" s="134" t="s">
        <v>174</v>
      </c>
      <c r="F152" s="134" t="s">
        <v>171</v>
      </c>
      <c r="G152" s="132" t="s">
        <v>195</v>
      </c>
      <c r="H152" s="32">
        <v>2156</v>
      </c>
      <c r="I152" s="32"/>
      <c r="J152" s="32">
        <f t="shared" ref="J152:J155" si="41">H152+I152</f>
        <v>2156</v>
      </c>
      <c r="K152" s="32">
        <v>0</v>
      </c>
      <c r="L152" s="32"/>
      <c r="M152" s="32">
        <f t="shared" ref="M152:M155" si="42">K152+L152</f>
        <v>0</v>
      </c>
      <c r="N152" s="32">
        <v>0</v>
      </c>
      <c r="O152" s="97"/>
      <c r="P152" s="32">
        <f t="shared" ref="P152:P155" si="43">N152+O152</f>
        <v>0</v>
      </c>
    </row>
    <row r="153" spans="1:16" x14ac:dyDescent="0.3">
      <c r="A153" s="133" t="s">
        <v>259</v>
      </c>
      <c r="B153" s="133" t="s">
        <v>172</v>
      </c>
      <c r="C153" s="133" t="s">
        <v>173</v>
      </c>
      <c r="D153" s="134" t="s">
        <v>194</v>
      </c>
      <c r="E153" s="134" t="s">
        <v>174</v>
      </c>
      <c r="F153" s="134" t="s">
        <v>171</v>
      </c>
      <c r="G153" s="132" t="s">
        <v>48</v>
      </c>
      <c r="H153" s="32">
        <v>924</v>
      </c>
      <c r="I153" s="32"/>
      <c r="J153" s="32">
        <f t="shared" si="41"/>
        <v>924</v>
      </c>
      <c r="K153" s="32">
        <v>0</v>
      </c>
      <c r="L153" s="32"/>
      <c r="M153" s="32">
        <f t="shared" si="42"/>
        <v>0</v>
      </c>
      <c r="N153" s="32">
        <v>0</v>
      </c>
      <c r="O153" s="97"/>
      <c r="P153" s="32">
        <f t="shared" si="43"/>
        <v>0</v>
      </c>
    </row>
    <row r="154" spans="1:16" ht="26.4" x14ac:dyDescent="0.3">
      <c r="A154" s="133" t="s">
        <v>192</v>
      </c>
      <c r="B154" s="133" t="s">
        <v>172</v>
      </c>
      <c r="C154" s="133" t="s">
        <v>173</v>
      </c>
      <c r="D154" s="134" t="s">
        <v>193</v>
      </c>
      <c r="E154" s="134" t="s">
        <v>164</v>
      </c>
      <c r="F154" s="134" t="s">
        <v>165</v>
      </c>
      <c r="G154" s="132" t="s">
        <v>195</v>
      </c>
      <c r="H154" s="32">
        <v>1260000</v>
      </c>
      <c r="I154" s="32"/>
      <c r="J154" s="32">
        <f t="shared" si="41"/>
        <v>1260000</v>
      </c>
      <c r="K154" s="32">
        <v>0</v>
      </c>
      <c r="L154" s="32"/>
      <c r="M154" s="32">
        <f t="shared" si="42"/>
        <v>0</v>
      </c>
      <c r="N154" s="32">
        <v>0</v>
      </c>
      <c r="O154" s="97"/>
      <c r="P154" s="32">
        <f t="shared" si="43"/>
        <v>0</v>
      </c>
    </row>
    <row r="155" spans="1:16" ht="26.4" x14ac:dyDescent="0.3">
      <c r="A155" s="133" t="s">
        <v>192</v>
      </c>
      <c r="B155" s="133" t="s">
        <v>172</v>
      </c>
      <c r="C155" s="133" t="s">
        <v>173</v>
      </c>
      <c r="D155" s="134" t="s">
        <v>194</v>
      </c>
      <c r="E155" s="134" t="s">
        <v>164</v>
      </c>
      <c r="F155" s="134" t="s">
        <v>165</v>
      </c>
      <c r="G155" s="132" t="s">
        <v>48</v>
      </c>
      <c r="H155" s="32">
        <v>540000</v>
      </c>
      <c r="I155" s="32"/>
      <c r="J155" s="32">
        <f t="shared" si="41"/>
        <v>540000</v>
      </c>
      <c r="K155" s="32">
        <v>0</v>
      </c>
      <c r="L155" s="32"/>
      <c r="M155" s="32">
        <f t="shared" si="42"/>
        <v>0</v>
      </c>
      <c r="N155" s="32">
        <v>0</v>
      </c>
      <c r="O155" s="97"/>
      <c r="P155" s="32">
        <f t="shared" si="43"/>
        <v>0</v>
      </c>
    </row>
    <row r="156" spans="1:16" x14ac:dyDescent="0.3">
      <c r="A156" s="708" t="s">
        <v>196</v>
      </c>
      <c r="B156" s="709"/>
      <c r="C156" s="709"/>
      <c r="D156" s="709"/>
      <c r="E156" s="709"/>
      <c r="F156" s="709"/>
      <c r="G156" s="710"/>
      <c r="H156" s="101">
        <f>SUM(H152:H155)</f>
        <v>1803080</v>
      </c>
      <c r="I156" s="101">
        <f t="shared" ref="I156:P156" si="44">SUM(I152:I155)</f>
        <v>0</v>
      </c>
      <c r="J156" s="101">
        <f>SUM(J152:J155)</f>
        <v>1803080</v>
      </c>
      <c r="K156" s="101">
        <f t="shared" si="44"/>
        <v>0</v>
      </c>
      <c r="L156" s="101">
        <f t="shared" si="44"/>
        <v>0</v>
      </c>
      <c r="M156" s="101">
        <f t="shared" si="44"/>
        <v>0</v>
      </c>
      <c r="N156" s="101">
        <f t="shared" si="44"/>
        <v>0</v>
      </c>
      <c r="O156" s="101">
        <f t="shared" si="44"/>
        <v>0</v>
      </c>
      <c r="P156" s="101">
        <f t="shared" si="44"/>
        <v>0</v>
      </c>
    </row>
    <row r="157" spans="1:16" x14ac:dyDescent="0.3">
      <c r="A157" s="738" t="s">
        <v>260</v>
      </c>
      <c r="B157" s="739"/>
      <c r="C157" s="739"/>
      <c r="D157" s="739"/>
      <c r="E157" s="739"/>
      <c r="F157" s="739"/>
      <c r="G157" s="739"/>
      <c r="H157" s="739"/>
      <c r="I157" s="739"/>
      <c r="J157" s="739"/>
      <c r="K157" s="739"/>
      <c r="L157" s="739"/>
      <c r="M157" s="739"/>
      <c r="N157" s="739"/>
      <c r="O157" s="739"/>
      <c r="P157" s="740"/>
    </row>
    <row r="158" spans="1:16" x14ac:dyDescent="0.3">
      <c r="A158" s="40" t="s">
        <v>73</v>
      </c>
      <c r="B158" s="133" t="s">
        <v>43</v>
      </c>
      <c r="C158" s="133" t="s">
        <v>100</v>
      </c>
      <c r="D158" s="134" t="s">
        <v>224</v>
      </c>
      <c r="E158" s="134" t="s">
        <v>54</v>
      </c>
      <c r="F158" s="134" t="s">
        <v>74</v>
      </c>
      <c r="G158" s="132" t="s">
        <v>225</v>
      </c>
      <c r="H158" s="32">
        <v>95164.5</v>
      </c>
      <c r="I158" s="32"/>
      <c r="J158" s="32">
        <f t="shared" ref="J158:J161" si="45">H158+I158</f>
        <v>95164.5</v>
      </c>
      <c r="K158" s="32">
        <v>0</v>
      </c>
      <c r="L158" s="32"/>
      <c r="M158" s="32">
        <f t="shared" ref="M158:M166" si="46">K158+L158</f>
        <v>0</v>
      </c>
      <c r="N158" s="32">
        <v>0</v>
      </c>
      <c r="O158" s="97"/>
      <c r="P158" s="32">
        <f t="shared" ref="P158:P166" si="47">N158+O158</f>
        <v>0</v>
      </c>
    </row>
    <row r="159" spans="1:16" x14ac:dyDescent="0.3">
      <c r="A159" s="40" t="s">
        <v>73</v>
      </c>
      <c r="B159" s="133" t="s">
        <v>43</v>
      </c>
      <c r="C159" s="133" t="s">
        <v>100</v>
      </c>
      <c r="D159" s="134" t="s">
        <v>226</v>
      </c>
      <c r="E159" s="134" t="s">
        <v>54</v>
      </c>
      <c r="F159" s="134" t="s">
        <v>74</v>
      </c>
      <c r="G159" s="132" t="s">
        <v>48</v>
      </c>
      <c r="H159" s="32">
        <v>10573.5</v>
      </c>
      <c r="I159" s="32"/>
      <c r="J159" s="32">
        <f t="shared" si="45"/>
        <v>10573.5</v>
      </c>
      <c r="K159" s="32">
        <v>0</v>
      </c>
      <c r="L159" s="32"/>
      <c r="M159" s="32">
        <f t="shared" si="46"/>
        <v>0</v>
      </c>
      <c r="N159" s="32">
        <v>0</v>
      </c>
      <c r="O159" s="97"/>
      <c r="P159" s="32">
        <f t="shared" si="47"/>
        <v>0</v>
      </c>
    </row>
    <row r="160" spans="1:16" x14ac:dyDescent="0.3">
      <c r="A160" s="82" t="s">
        <v>220</v>
      </c>
      <c r="B160" s="133" t="s">
        <v>43</v>
      </c>
      <c r="C160" s="133" t="s">
        <v>100</v>
      </c>
      <c r="D160" s="134" t="s">
        <v>224</v>
      </c>
      <c r="E160" s="134" t="s">
        <v>54</v>
      </c>
      <c r="F160" s="134" t="s">
        <v>219</v>
      </c>
      <c r="G160" s="132" t="s">
        <v>225</v>
      </c>
      <c r="H160" s="32">
        <v>1608535.5</v>
      </c>
      <c r="I160" s="32"/>
      <c r="J160" s="32">
        <f t="shared" si="45"/>
        <v>1608535.5</v>
      </c>
      <c r="K160" s="32">
        <v>0</v>
      </c>
      <c r="L160" s="32"/>
      <c r="M160" s="32">
        <f t="shared" si="46"/>
        <v>0</v>
      </c>
      <c r="N160" s="32">
        <v>0</v>
      </c>
      <c r="O160" s="97"/>
      <c r="P160" s="32">
        <f t="shared" si="47"/>
        <v>0</v>
      </c>
    </row>
    <row r="161" spans="1:16" x14ac:dyDescent="0.3">
      <c r="A161" s="82" t="s">
        <v>220</v>
      </c>
      <c r="B161" s="133" t="s">
        <v>43</v>
      </c>
      <c r="C161" s="133" t="s">
        <v>100</v>
      </c>
      <c r="D161" s="134" t="s">
        <v>226</v>
      </c>
      <c r="E161" s="134" t="s">
        <v>54</v>
      </c>
      <c r="F161" s="134" t="s">
        <v>219</v>
      </c>
      <c r="G161" s="132" t="s">
        <v>48</v>
      </c>
      <c r="H161" s="32">
        <v>178726.5</v>
      </c>
      <c r="I161" s="32"/>
      <c r="J161" s="32">
        <f t="shared" si="45"/>
        <v>178726.5</v>
      </c>
      <c r="K161" s="32">
        <v>0</v>
      </c>
      <c r="L161" s="32"/>
      <c r="M161" s="32">
        <f t="shared" si="46"/>
        <v>0</v>
      </c>
      <c r="N161" s="32">
        <v>0</v>
      </c>
      <c r="O161" s="97"/>
      <c r="P161" s="32">
        <f t="shared" si="47"/>
        <v>0</v>
      </c>
    </row>
    <row r="162" spans="1:16" x14ac:dyDescent="0.3">
      <c r="A162" s="708" t="s">
        <v>230</v>
      </c>
      <c r="B162" s="709"/>
      <c r="C162" s="709"/>
      <c r="D162" s="709"/>
      <c r="E162" s="709"/>
      <c r="F162" s="709"/>
      <c r="G162" s="710"/>
      <c r="H162" s="101">
        <f>SUM(H158:H161)</f>
        <v>1893000</v>
      </c>
      <c r="I162" s="101">
        <f t="shared" ref="I162:P162" si="48">SUM(I158:I161)</f>
        <v>0</v>
      </c>
      <c r="J162" s="101">
        <f t="shared" si="48"/>
        <v>1893000</v>
      </c>
      <c r="K162" s="101">
        <f t="shared" si="48"/>
        <v>0</v>
      </c>
      <c r="L162" s="101">
        <f t="shared" si="48"/>
        <v>0</v>
      </c>
      <c r="M162" s="101">
        <f t="shared" si="48"/>
        <v>0</v>
      </c>
      <c r="N162" s="101">
        <f t="shared" si="48"/>
        <v>0</v>
      </c>
      <c r="O162" s="101">
        <f t="shared" si="48"/>
        <v>0</v>
      </c>
      <c r="P162" s="101">
        <f t="shared" si="48"/>
        <v>0</v>
      </c>
    </row>
    <row r="163" spans="1:16" x14ac:dyDescent="0.3">
      <c r="A163" s="717" t="s">
        <v>245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3" t="s">
        <v>43</v>
      </c>
      <c r="C164" s="133" t="s">
        <v>243</v>
      </c>
      <c r="D164" s="134" t="s">
        <v>242</v>
      </c>
      <c r="E164" s="134" t="s">
        <v>54</v>
      </c>
      <c r="F164" s="134" t="s">
        <v>82</v>
      </c>
      <c r="G164" s="132" t="s">
        <v>244</v>
      </c>
      <c r="H164" s="32">
        <v>54172.44</v>
      </c>
      <c r="I164" s="32"/>
      <c r="J164" s="32">
        <f>SUM(H164:I164)</f>
        <v>54172.44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40" t="s">
        <v>241</v>
      </c>
      <c r="B165" s="133" t="s">
        <v>43</v>
      </c>
      <c r="C165" s="133" t="s">
        <v>243</v>
      </c>
      <c r="D165" s="134" t="s">
        <v>242</v>
      </c>
      <c r="E165" s="134" t="s">
        <v>54</v>
      </c>
      <c r="F165" s="134" t="s">
        <v>240</v>
      </c>
      <c r="G165" s="132" t="s">
        <v>244</v>
      </c>
      <c r="H165" s="32">
        <v>3000</v>
      </c>
      <c r="I165" s="32"/>
      <c r="J165" s="32">
        <f t="shared" ref="J165:J166" si="49">SUM(H165:I165)</f>
        <v>3000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40" t="s">
        <v>91</v>
      </c>
      <c r="B166" s="133" t="s">
        <v>43</v>
      </c>
      <c r="C166" s="133" t="s">
        <v>243</v>
      </c>
      <c r="D166" s="134" t="s">
        <v>242</v>
      </c>
      <c r="E166" s="134" t="s">
        <v>54</v>
      </c>
      <c r="F166" s="134" t="s">
        <v>92</v>
      </c>
      <c r="G166" s="132" t="s">
        <v>244</v>
      </c>
      <c r="H166" s="32">
        <v>4000</v>
      </c>
      <c r="I166" s="32"/>
      <c r="J166" s="32">
        <f t="shared" si="49"/>
        <v>4000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708" t="s">
        <v>246</v>
      </c>
      <c r="B167" s="709"/>
      <c r="C167" s="709"/>
      <c r="D167" s="709"/>
      <c r="E167" s="709"/>
      <c r="F167" s="709"/>
      <c r="G167" s="710"/>
      <c r="H167" s="101">
        <f>SUM(H164:H166)</f>
        <v>61172.44</v>
      </c>
      <c r="I167" s="101">
        <f t="shared" ref="I167:P167" si="50">SUM(I164:I166)</f>
        <v>0</v>
      </c>
      <c r="J167" s="101">
        <f t="shared" si="50"/>
        <v>61172.44</v>
      </c>
      <c r="K167" s="101">
        <f t="shared" si="50"/>
        <v>0</v>
      </c>
      <c r="L167" s="101">
        <f t="shared" si="50"/>
        <v>0</v>
      </c>
      <c r="M167" s="101">
        <f t="shared" si="50"/>
        <v>0</v>
      </c>
      <c r="N167" s="101">
        <f t="shared" si="50"/>
        <v>0</v>
      </c>
      <c r="O167" s="101">
        <f t="shared" si="50"/>
        <v>0</v>
      </c>
      <c r="P167" s="101">
        <f t="shared" si="50"/>
        <v>0</v>
      </c>
    </row>
    <row r="168" spans="1:16" x14ac:dyDescent="0.3">
      <c r="A168" s="701" t="s">
        <v>131</v>
      </c>
      <c r="B168" s="701"/>
      <c r="C168" s="701"/>
      <c r="D168" s="701"/>
      <c r="E168" s="701"/>
      <c r="F168" s="701"/>
      <c r="G168" s="701"/>
      <c r="H168" s="103">
        <f t="shared" ref="H168:P168" si="51">H62+H93+H96+H108+H112+H143+H147+H128+H150+H156+H136+H132+H140+H162+H167</f>
        <v>124822740.45</v>
      </c>
      <c r="I168" s="103">
        <f t="shared" si="51"/>
        <v>11000</v>
      </c>
      <c r="J168" s="103">
        <f t="shared" si="51"/>
        <v>124833740.45</v>
      </c>
      <c r="K168" s="103">
        <f t="shared" si="51"/>
        <v>33521479.18</v>
      </c>
      <c r="L168" s="103">
        <f t="shared" si="51"/>
        <v>0</v>
      </c>
      <c r="M168" s="103">
        <f t="shared" si="51"/>
        <v>33521479.18</v>
      </c>
      <c r="N168" s="103">
        <f t="shared" si="51"/>
        <v>34259965.640000001</v>
      </c>
      <c r="O168" s="103">
        <f t="shared" si="51"/>
        <v>0</v>
      </c>
      <c r="P168" s="103">
        <f t="shared" si="51"/>
        <v>34259965.640000001</v>
      </c>
    </row>
    <row r="169" spans="1:1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6" x14ac:dyDescent="0.3">
      <c r="A170" s="72" t="s">
        <v>132</v>
      </c>
      <c r="B170" s="73"/>
      <c r="C170" s="72"/>
      <c r="D170" s="72"/>
      <c r="E170" s="698" t="s">
        <v>133</v>
      </c>
      <c r="F170" s="698"/>
      <c r="G170" s="698"/>
      <c r="H170" s="1"/>
      <c r="I170" s="1"/>
      <c r="J170" s="1"/>
      <c r="K170" s="1"/>
      <c r="L170" s="1"/>
      <c r="M170" s="1"/>
      <c r="N170" s="1"/>
    </row>
    <row r="171" spans="1:16" x14ac:dyDescent="0.3">
      <c r="A171" s="2" t="s">
        <v>134</v>
      </c>
      <c r="B171" s="696" t="s">
        <v>135</v>
      </c>
      <c r="C171" s="699"/>
      <c r="D171" s="699"/>
      <c r="E171" s="699" t="s">
        <v>136</v>
      </c>
      <c r="F171" s="699"/>
      <c r="G171" s="699"/>
      <c r="H171" s="1"/>
      <c r="I171" s="1"/>
      <c r="J171" s="1"/>
      <c r="K171" s="1"/>
      <c r="L171" s="1"/>
      <c r="M171" s="1"/>
      <c r="N171" s="1"/>
    </row>
    <row r="172" spans="1:16" x14ac:dyDescent="0.3">
      <c r="A172" s="2"/>
      <c r="B172" s="219"/>
      <c r="C172" s="219"/>
      <c r="D172" s="219"/>
      <c r="E172" s="219"/>
      <c r="F172" s="219"/>
      <c r="G172" s="219"/>
      <c r="H172" s="1"/>
      <c r="I172" s="1"/>
      <c r="J172" s="1"/>
      <c r="K172" s="1"/>
      <c r="L172" s="1"/>
      <c r="M172" s="1"/>
      <c r="N172" s="1"/>
    </row>
    <row r="173" spans="1:16" x14ac:dyDescent="0.3">
      <c r="A173" s="72" t="s">
        <v>152</v>
      </c>
      <c r="B173" s="73"/>
      <c r="C173" s="75"/>
      <c r="D173" s="75"/>
      <c r="E173" s="5"/>
      <c r="F173" s="695" t="s">
        <v>138</v>
      </c>
      <c r="G173" s="695"/>
      <c r="H173" s="1"/>
      <c r="I173" s="1"/>
      <c r="J173" s="1"/>
      <c r="K173" s="1"/>
      <c r="L173" s="1"/>
      <c r="M173" s="1"/>
      <c r="N173" s="1"/>
    </row>
    <row r="174" spans="1:16" x14ac:dyDescent="0.3">
      <c r="A174" s="2" t="s">
        <v>134</v>
      </c>
      <c r="B174" s="696" t="s">
        <v>135</v>
      </c>
      <c r="C174" s="697"/>
      <c r="D174" s="697"/>
      <c r="E174" s="76"/>
      <c r="F174" s="697" t="s">
        <v>136</v>
      </c>
      <c r="G174" s="697"/>
      <c r="H174" s="1"/>
      <c r="I174" s="1"/>
      <c r="J174" s="1"/>
      <c r="K174" s="1"/>
      <c r="L174" s="1"/>
      <c r="M174" s="1"/>
      <c r="N174" s="1"/>
    </row>
    <row r="175" spans="1:16" x14ac:dyDescent="0.3">
      <c r="A175" s="2"/>
      <c r="B175" s="2"/>
      <c r="C175" s="2"/>
      <c r="D175" s="2"/>
      <c r="E175" s="2"/>
      <c r="F175" s="2"/>
      <c r="G175" s="2"/>
      <c r="H175" s="1"/>
      <c r="I175" s="1"/>
      <c r="J175" s="1"/>
      <c r="K175" s="1"/>
      <c r="L175" s="1"/>
      <c r="M175" s="1"/>
      <c r="N175" s="1"/>
    </row>
    <row r="176" spans="1:16" x14ac:dyDescent="0.3">
      <c r="A176" s="72" t="s">
        <v>262</v>
      </c>
      <c r="B176" s="73"/>
      <c r="C176" s="75"/>
      <c r="D176" s="75"/>
      <c r="E176" s="5"/>
      <c r="F176" s="695" t="s">
        <v>261</v>
      </c>
      <c r="G176" s="695"/>
      <c r="H176" s="1"/>
      <c r="I176" s="1"/>
      <c r="J176" s="1"/>
      <c r="K176" s="1"/>
      <c r="L176" s="1"/>
      <c r="M176" s="1"/>
      <c r="N176" s="1"/>
    </row>
    <row r="177" spans="1:14" x14ac:dyDescent="0.3">
      <c r="A177" s="2" t="s">
        <v>141</v>
      </c>
      <c r="B177" s="696" t="s">
        <v>135</v>
      </c>
      <c r="C177" s="697"/>
      <c r="D177" s="697"/>
      <c r="E177" s="76"/>
      <c r="F177" s="697" t="s">
        <v>136</v>
      </c>
      <c r="G177" s="697"/>
      <c r="H177" s="1"/>
      <c r="I177" s="1"/>
      <c r="J177" s="1"/>
      <c r="K177" s="1"/>
      <c r="L177" s="1"/>
      <c r="M177" s="1"/>
      <c r="N177" s="1"/>
    </row>
  </sheetData>
  <mergeCells count="59">
    <mergeCell ref="F173:G173"/>
    <mergeCell ref="B174:D174"/>
    <mergeCell ref="F174:G174"/>
    <mergeCell ref="F176:G176"/>
    <mergeCell ref="B177:D177"/>
    <mergeCell ref="F177:G177"/>
    <mergeCell ref="B171:D171"/>
    <mergeCell ref="E171:G171"/>
    <mergeCell ref="A147:G147"/>
    <mergeCell ref="A148:P148"/>
    <mergeCell ref="A150:G150"/>
    <mergeCell ref="A151:P151"/>
    <mergeCell ref="A156:G156"/>
    <mergeCell ref="A157:P157"/>
    <mergeCell ref="A162:G162"/>
    <mergeCell ref="A163:P163"/>
    <mergeCell ref="A167:G167"/>
    <mergeCell ref="A168:G168"/>
    <mergeCell ref="E170:G170"/>
    <mergeCell ref="A144:P144"/>
    <mergeCell ref="A119:G119"/>
    <mergeCell ref="A127:G127"/>
    <mergeCell ref="A128:G128"/>
    <mergeCell ref="A129:P129"/>
    <mergeCell ref="A132:G132"/>
    <mergeCell ref="A133:P133"/>
    <mergeCell ref="A136:G136"/>
    <mergeCell ref="A137:P137"/>
    <mergeCell ref="A140:G140"/>
    <mergeCell ref="A141:P141"/>
    <mergeCell ref="A143:G143"/>
    <mergeCell ref="A113:P114"/>
    <mergeCell ref="A62:G62"/>
    <mergeCell ref="A63:P63"/>
    <mergeCell ref="A93:G93"/>
    <mergeCell ref="A94:P94"/>
    <mergeCell ref="A96:G96"/>
    <mergeCell ref="A97:N98"/>
    <mergeCell ref="A102:G102"/>
    <mergeCell ref="A107:G107"/>
    <mergeCell ref="A108:G108"/>
    <mergeCell ref="A109:N109"/>
    <mergeCell ref="A112:G112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2" fitToHeight="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8"/>
  <sheetViews>
    <sheetView topLeftCell="A13" zoomScale="70" zoomScaleNormal="70" workbookViewId="0">
      <selection activeCell="H35" sqref="H3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267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268</v>
      </c>
      <c r="C24" s="703"/>
      <c r="D24" s="703"/>
      <c r="E24" s="703"/>
      <c r="F24" s="703"/>
      <c r="G24" s="703"/>
      <c r="H24" s="703"/>
      <c r="I24" s="703"/>
      <c r="J24" s="95" t="str">
        <f>H19</f>
        <v>02 апреля 2025</v>
      </c>
      <c r="K24" s="1"/>
      <c r="L24" s="1"/>
      <c r="M24" s="1"/>
      <c r="P24" s="22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30"/>
      <c r="M25" s="230"/>
      <c r="O25" s="23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30"/>
      <c r="M26" s="230"/>
      <c r="O26" s="230" t="s">
        <v>16</v>
      </c>
      <c r="P26" s="17" t="str">
        <f>H19</f>
        <v>02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26"/>
      <c r="I27" s="226"/>
      <c r="J27" s="226"/>
      <c r="L27" s="230"/>
      <c r="M27" s="230"/>
      <c r="O27" s="23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26"/>
      <c r="I28" s="226"/>
      <c r="J28" s="226"/>
      <c r="L28" s="230"/>
      <c r="M28" s="230"/>
      <c r="O28" s="23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30"/>
      <c r="M29" s="230"/>
      <c r="O29" s="23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30"/>
      <c r="M30" s="230"/>
      <c r="O30" s="23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30"/>
      <c r="M31" s="230"/>
      <c r="O31" s="23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30"/>
      <c r="M32" s="230"/>
      <c r="O32" s="23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45742</v>
      </c>
      <c r="I34" s="228" t="s">
        <v>150</v>
      </c>
      <c r="J34" s="228" t="s">
        <v>151</v>
      </c>
      <c r="K34" s="96">
        <f>H34</f>
        <v>45742</v>
      </c>
      <c r="L34" s="228" t="s">
        <v>150</v>
      </c>
      <c r="M34" s="228" t="s">
        <v>151</v>
      </c>
      <c r="N34" s="96">
        <f>H34</f>
        <v>45742</v>
      </c>
      <c r="O34" s="228" t="s">
        <v>150</v>
      </c>
      <c r="P34" s="228" t="s">
        <v>151</v>
      </c>
    </row>
    <row r="35" spans="1:16" x14ac:dyDescent="0.3">
      <c r="A35" s="227">
        <v>1</v>
      </c>
      <c r="B35" s="227">
        <f t="shared" ref="B35:G35" si="0">SUM(A35+1)</f>
        <v>2</v>
      </c>
      <c r="C35" s="227">
        <f t="shared" si="0"/>
        <v>3</v>
      </c>
      <c r="D35" s="227">
        <f t="shared" si="0"/>
        <v>4</v>
      </c>
      <c r="E35" s="227">
        <f t="shared" si="0"/>
        <v>5</v>
      </c>
      <c r="F35" s="227">
        <f t="shared" si="0"/>
        <v>6</v>
      </c>
      <c r="G35" s="227">
        <f t="shared" si="0"/>
        <v>7</v>
      </c>
      <c r="H35" s="227">
        <v>8</v>
      </c>
      <c r="I35" s="227">
        <v>9</v>
      </c>
      <c r="J35" s="227">
        <v>10</v>
      </c>
      <c r="K35" s="227">
        <v>11</v>
      </c>
      <c r="L35" s="227">
        <v>12</v>
      </c>
      <c r="M35" s="227">
        <v>13</v>
      </c>
      <c r="N35" s="227">
        <v>14</v>
      </c>
      <c r="O35" s="227">
        <v>15</v>
      </c>
      <c r="P35" s="22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2" si="1">H38+I38</f>
        <v>30000</v>
      </c>
      <c r="K38" s="32">
        <v>20000</v>
      </c>
      <c r="L38" s="32"/>
      <c r="M38" s="32">
        <f t="shared" ref="M38:M62" si="2">K38+L38</f>
        <v>20000</v>
      </c>
      <c r="N38" s="32">
        <v>20000</v>
      </c>
      <c r="O38" s="32"/>
      <c r="P38" s="32">
        <f t="shared" ref="P38:P62" si="3">N38+O38</f>
        <v>20000</v>
      </c>
    </row>
    <row r="39" spans="1:16" ht="24" x14ac:dyDescent="0.3">
      <c r="A39" s="40" t="s">
        <v>79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226800</v>
      </c>
      <c r="G39" s="30">
        <v>1000</v>
      </c>
      <c r="H39" s="32">
        <v>0</v>
      </c>
      <c r="I39" s="32">
        <v>8770</v>
      </c>
      <c r="J39" s="32">
        <f t="shared" si="1"/>
        <v>8770</v>
      </c>
      <c r="K39" s="32"/>
      <c r="L39" s="32"/>
      <c r="M39" s="32"/>
      <c r="N39" s="32"/>
      <c r="O39" s="32"/>
      <c r="P39" s="32"/>
    </row>
    <row r="40" spans="1:16" x14ac:dyDescent="0.3">
      <c r="A40" s="40" t="s">
        <v>50</v>
      </c>
      <c r="B40" s="28" t="s">
        <v>43</v>
      </c>
      <c r="C40" s="28" t="s">
        <v>44</v>
      </c>
      <c r="D40" s="29" t="s">
        <v>45</v>
      </c>
      <c r="E40" s="29" t="s">
        <v>51</v>
      </c>
      <c r="F40" s="29" t="s">
        <v>52</v>
      </c>
      <c r="G40" s="29" t="s">
        <v>48</v>
      </c>
      <c r="H40" s="32">
        <v>941682.48</v>
      </c>
      <c r="I40" s="32"/>
      <c r="J40" s="32">
        <f t="shared" si="1"/>
        <v>941682.48</v>
      </c>
      <c r="K40" s="32">
        <v>941682.48</v>
      </c>
      <c r="L40" s="32"/>
      <c r="M40" s="32">
        <f t="shared" si="2"/>
        <v>941682.48</v>
      </c>
      <c r="N40" s="32">
        <v>941682.48</v>
      </c>
      <c r="O40" s="32"/>
      <c r="P40" s="32">
        <f t="shared" si="3"/>
        <v>941682.48</v>
      </c>
    </row>
    <row r="41" spans="1:16" x14ac:dyDescent="0.3">
      <c r="A41" s="40" t="s">
        <v>53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55</v>
      </c>
      <c r="G41" s="29" t="s">
        <v>48</v>
      </c>
      <c r="H41" s="32">
        <v>13894.08</v>
      </c>
      <c r="I41" s="32"/>
      <c r="J41" s="32">
        <f t="shared" si="1"/>
        <v>13894.08</v>
      </c>
      <c r="K41" s="32">
        <v>13200</v>
      </c>
      <c r="L41" s="32"/>
      <c r="M41" s="32">
        <f t="shared" si="2"/>
        <v>13200</v>
      </c>
      <c r="N41" s="32">
        <v>14400</v>
      </c>
      <c r="O41" s="32"/>
      <c r="P41" s="32">
        <f t="shared" si="3"/>
        <v>14400</v>
      </c>
    </row>
    <row r="42" spans="1:16" x14ac:dyDescent="0.3">
      <c r="A42" s="40" t="s">
        <v>56</v>
      </c>
      <c r="B42" s="28" t="s">
        <v>43</v>
      </c>
      <c r="C42" s="28" t="s">
        <v>44</v>
      </c>
      <c r="D42" s="29" t="s">
        <v>45</v>
      </c>
      <c r="E42" s="29" t="s">
        <v>54</v>
      </c>
      <c r="F42" s="29" t="s">
        <v>57</v>
      </c>
      <c r="G42" s="29" t="s">
        <v>48</v>
      </c>
      <c r="H42" s="32">
        <v>0</v>
      </c>
      <c r="I42" s="32"/>
      <c r="J42" s="32">
        <f t="shared" si="1"/>
        <v>0</v>
      </c>
      <c r="K42" s="32"/>
      <c r="L42" s="32"/>
      <c r="M42" s="32">
        <f t="shared" si="2"/>
        <v>0</v>
      </c>
      <c r="N42" s="32"/>
      <c r="O42" s="32"/>
      <c r="P42" s="32">
        <f t="shared" si="3"/>
        <v>0</v>
      </c>
    </row>
    <row r="43" spans="1:16" x14ac:dyDescent="0.3">
      <c r="A43" s="40" t="s">
        <v>58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60</v>
      </c>
      <c r="G43" s="29" t="s">
        <v>48</v>
      </c>
      <c r="H43" s="32">
        <v>1128402.1599999999</v>
      </c>
      <c r="I43" s="32"/>
      <c r="J43" s="32">
        <f t="shared" si="1"/>
        <v>1128402.1599999999</v>
      </c>
      <c r="K43" s="32">
        <v>1663178.53</v>
      </c>
      <c r="L43" s="32"/>
      <c r="M43" s="32">
        <f t="shared" si="2"/>
        <v>1663178.53</v>
      </c>
      <c r="N43" s="32">
        <v>1742199.2</v>
      </c>
      <c r="O43" s="32"/>
      <c r="P43" s="32">
        <f t="shared" si="3"/>
        <v>1742199.2</v>
      </c>
    </row>
    <row r="44" spans="1:16" x14ac:dyDescent="0.3">
      <c r="A44" s="40" t="s">
        <v>61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62</v>
      </c>
      <c r="G44" s="29" t="s">
        <v>48</v>
      </c>
      <c r="H44" s="32">
        <v>2603931.2999999998</v>
      </c>
      <c r="I44" s="32"/>
      <c r="J44" s="32">
        <f t="shared" si="1"/>
        <v>2603931.2999999998</v>
      </c>
      <c r="K44" s="32">
        <v>3686539.68</v>
      </c>
      <c r="L44" s="32"/>
      <c r="M44" s="32">
        <f t="shared" si="2"/>
        <v>3686539.68</v>
      </c>
      <c r="N44" s="32">
        <v>3858393.83</v>
      </c>
      <c r="O44" s="32"/>
      <c r="P44" s="32">
        <f t="shared" si="3"/>
        <v>3858393.83</v>
      </c>
    </row>
    <row r="45" spans="1:16" x14ac:dyDescent="0.3">
      <c r="A45" s="40" t="s">
        <v>63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64</v>
      </c>
      <c r="G45" s="29" t="s">
        <v>48</v>
      </c>
      <c r="H45" s="32">
        <v>191606.53</v>
      </c>
      <c r="I45" s="32"/>
      <c r="J45" s="32">
        <f t="shared" si="1"/>
        <v>191606.53</v>
      </c>
      <c r="K45" s="32">
        <v>272469.53999999998</v>
      </c>
      <c r="L45" s="32"/>
      <c r="M45" s="32">
        <f t="shared" si="2"/>
        <v>272469.53999999998</v>
      </c>
      <c r="N45" s="32">
        <v>287640.02</v>
      </c>
      <c r="O45" s="32"/>
      <c r="P45" s="32">
        <f t="shared" si="3"/>
        <v>287640.02</v>
      </c>
    </row>
    <row r="46" spans="1:16" x14ac:dyDescent="0.3">
      <c r="A46" s="40" t="s">
        <v>65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66</v>
      </c>
      <c r="G46" s="29" t="s">
        <v>48</v>
      </c>
      <c r="H46" s="32">
        <v>251490.9</v>
      </c>
      <c r="I46" s="32"/>
      <c r="J46" s="32">
        <f t="shared" si="1"/>
        <v>251490.9</v>
      </c>
      <c r="K46" s="32">
        <v>536497.88</v>
      </c>
      <c r="L46" s="32"/>
      <c r="M46" s="32">
        <f t="shared" si="2"/>
        <v>536497.88</v>
      </c>
      <c r="N46" s="32">
        <v>562394.55000000005</v>
      </c>
      <c r="O46" s="32"/>
      <c r="P46" s="32">
        <f t="shared" si="3"/>
        <v>562394.55000000005</v>
      </c>
    </row>
    <row r="47" spans="1:16" x14ac:dyDescent="0.3">
      <c r="A47" s="81" t="s">
        <v>67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68</v>
      </c>
      <c r="G47" s="29" t="s">
        <v>48</v>
      </c>
      <c r="H47" s="32">
        <v>91133.73</v>
      </c>
      <c r="I47" s="32"/>
      <c r="J47" s="32">
        <f t="shared" si="1"/>
        <v>91133.73</v>
      </c>
      <c r="K47" s="32">
        <v>129337.08</v>
      </c>
      <c r="L47" s="32"/>
      <c r="M47" s="32">
        <f t="shared" si="2"/>
        <v>129337.08</v>
      </c>
      <c r="N47" s="32">
        <v>131873.01999999999</v>
      </c>
      <c r="O47" s="32"/>
      <c r="P47" s="32">
        <f t="shared" si="3"/>
        <v>131873.01999999999</v>
      </c>
    </row>
    <row r="48" spans="1:16" ht="24" x14ac:dyDescent="0.3">
      <c r="A48" s="40" t="s">
        <v>69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70</v>
      </c>
      <c r="G48" s="29" t="s">
        <v>48</v>
      </c>
      <c r="H48" s="32">
        <v>185400</v>
      </c>
      <c r="I48" s="32"/>
      <c r="J48" s="32">
        <f t="shared" si="1"/>
        <v>185400</v>
      </c>
      <c r="K48" s="32">
        <v>35400</v>
      </c>
      <c r="L48" s="32"/>
      <c r="M48" s="32">
        <f t="shared" si="2"/>
        <v>35400</v>
      </c>
      <c r="N48" s="32">
        <v>39000</v>
      </c>
      <c r="O48" s="32"/>
      <c r="P48" s="32">
        <f t="shared" si="3"/>
        <v>39000</v>
      </c>
    </row>
    <row r="49" spans="1:16" x14ac:dyDescent="0.3">
      <c r="A49" s="40" t="s">
        <v>71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72</v>
      </c>
      <c r="G49" s="29" t="s">
        <v>48</v>
      </c>
      <c r="H49" s="32">
        <v>223750</v>
      </c>
      <c r="I49" s="32"/>
      <c r="J49" s="32">
        <f t="shared" si="1"/>
        <v>223750</v>
      </c>
      <c r="K49" s="32">
        <v>249550</v>
      </c>
      <c r="L49" s="32"/>
      <c r="M49" s="32">
        <f t="shared" si="2"/>
        <v>249550</v>
      </c>
      <c r="N49" s="32">
        <v>263500</v>
      </c>
      <c r="O49" s="32"/>
      <c r="P49" s="32">
        <f t="shared" si="3"/>
        <v>263500</v>
      </c>
    </row>
    <row r="50" spans="1:16" x14ac:dyDescent="0.3">
      <c r="A50" s="40" t="s">
        <v>73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74</v>
      </c>
      <c r="G50" s="29" t="s">
        <v>48</v>
      </c>
      <c r="H50" s="32">
        <v>48694</v>
      </c>
      <c r="I50" s="32"/>
      <c r="J50" s="32">
        <f t="shared" si="1"/>
        <v>48694</v>
      </c>
      <c r="K50" s="32">
        <v>50000</v>
      </c>
      <c r="L50" s="32"/>
      <c r="M50" s="32">
        <f t="shared" si="2"/>
        <v>50000</v>
      </c>
      <c r="N50" s="32">
        <v>50000</v>
      </c>
      <c r="O50" s="32"/>
      <c r="P50" s="32">
        <f t="shared" si="3"/>
        <v>50000</v>
      </c>
    </row>
    <row r="51" spans="1:16" x14ac:dyDescent="0.3">
      <c r="A51" s="40" t="s">
        <v>75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76</v>
      </c>
      <c r="G51" s="29" t="s">
        <v>48</v>
      </c>
      <c r="H51" s="32">
        <v>10000</v>
      </c>
      <c r="I51" s="32"/>
      <c r="J51" s="32">
        <f t="shared" si="1"/>
        <v>10000</v>
      </c>
      <c r="K51" s="32">
        <v>10000</v>
      </c>
      <c r="L51" s="32"/>
      <c r="M51" s="32">
        <f t="shared" si="2"/>
        <v>10000</v>
      </c>
      <c r="N51" s="32">
        <v>10000</v>
      </c>
      <c r="O51" s="32"/>
      <c r="P51" s="32">
        <f t="shared" si="3"/>
        <v>10000</v>
      </c>
    </row>
    <row r="52" spans="1:16" x14ac:dyDescent="0.3">
      <c r="A52" s="40" t="s">
        <v>77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78</v>
      </c>
      <c r="G52" s="29" t="s">
        <v>48</v>
      </c>
      <c r="H52" s="32">
        <v>169131.68</v>
      </c>
      <c r="I52" s="32"/>
      <c r="J52" s="32">
        <f t="shared" si="1"/>
        <v>169131.68</v>
      </c>
      <c r="K52" s="32">
        <v>78564.2</v>
      </c>
      <c r="L52" s="32"/>
      <c r="M52" s="32">
        <f t="shared" si="2"/>
        <v>78564.2</v>
      </c>
      <c r="N52" s="32">
        <v>83749.440000000002</v>
      </c>
      <c r="O52" s="32"/>
      <c r="P52" s="32">
        <f t="shared" si="3"/>
        <v>83749.440000000002</v>
      </c>
    </row>
    <row r="53" spans="1:16" ht="24" x14ac:dyDescent="0.3">
      <c r="A53" s="40" t="s">
        <v>79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80</v>
      </c>
      <c r="G53" s="29" t="s">
        <v>48</v>
      </c>
      <c r="H53" s="32">
        <v>222129.84</v>
      </c>
      <c r="I53" s="32">
        <v>-8770</v>
      </c>
      <c r="J53" s="32">
        <f t="shared" si="1"/>
        <v>213359.84</v>
      </c>
      <c r="K53" s="32">
        <v>233902.72</v>
      </c>
      <c r="L53" s="32"/>
      <c r="M53" s="32">
        <f t="shared" si="2"/>
        <v>233902.72</v>
      </c>
      <c r="N53" s="32">
        <v>243492.73</v>
      </c>
      <c r="O53" s="32"/>
      <c r="P53" s="32">
        <f t="shared" si="3"/>
        <v>243492.73</v>
      </c>
    </row>
    <row r="54" spans="1:16" x14ac:dyDescent="0.3">
      <c r="A54" s="40" t="s">
        <v>81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82</v>
      </c>
      <c r="G54" s="29" t="s">
        <v>48</v>
      </c>
      <c r="H54" s="32">
        <v>60033.15</v>
      </c>
      <c r="I54" s="32"/>
      <c r="J54" s="32">
        <f t="shared" si="1"/>
        <v>60033.15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ht="24" x14ac:dyDescent="0.3">
      <c r="A55" s="40" t="s">
        <v>83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84</v>
      </c>
      <c r="G55" s="29" t="s">
        <v>48</v>
      </c>
      <c r="H55" s="32">
        <v>40000</v>
      </c>
      <c r="I55" s="32"/>
      <c r="J55" s="32">
        <f t="shared" si="1"/>
        <v>40000</v>
      </c>
      <c r="K55" s="32">
        <v>40000</v>
      </c>
      <c r="L55" s="32"/>
      <c r="M55" s="32">
        <f t="shared" si="2"/>
        <v>40000</v>
      </c>
      <c r="N55" s="32">
        <v>40000</v>
      </c>
      <c r="O55" s="32"/>
      <c r="P55" s="32">
        <f t="shared" si="3"/>
        <v>40000</v>
      </c>
    </row>
    <row r="56" spans="1:16" x14ac:dyDescent="0.3">
      <c r="A56" s="82" t="s">
        <v>85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86</v>
      </c>
      <c r="G56" s="29" t="s">
        <v>48</v>
      </c>
      <c r="H56" s="32">
        <v>30000</v>
      </c>
      <c r="I56" s="32"/>
      <c r="J56" s="32">
        <f t="shared" si="1"/>
        <v>30000</v>
      </c>
      <c r="K56" s="32">
        <v>30000</v>
      </c>
      <c r="L56" s="32"/>
      <c r="M56" s="32">
        <f t="shared" si="2"/>
        <v>30000</v>
      </c>
      <c r="N56" s="32">
        <v>30000</v>
      </c>
      <c r="O56" s="32"/>
      <c r="P56" s="32">
        <f t="shared" si="3"/>
        <v>30000</v>
      </c>
    </row>
    <row r="57" spans="1:16" x14ac:dyDescent="0.3">
      <c r="A57" s="40" t="s">
        <v>87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88</v>
      </c>
      <c r="G57" s="29" t="s">
        <v>48</v>
      </c>
      <c r="H57" s="32">
        <v>1330236</v>
      </c>
      <c r="I57" s="32"/>
      <c r="J57" s="32">
        <f t="shared" si="1"/>
        <v>1330236</v>
      </c>
      <c r="K57" s="32">
        <v>1330236</v>
      </c>
      <c r="L57" s="32"/>
      <c r="M57" s="32">
        <f t="shared" si="2"/>
        <v>1330236</v>
      </c>
      <c r="N57" s="32">
        <v>1330236</v>
      </c>
      <c r="O57" s="32"/>
      <c r="P57" s="32">
        <f t="shared" si="3"/>
        <v>1330236</v>
      </c>
    </row>
    <row r="58" spans="1:16" x14ac:dyDescent="0.3">
      <c r="A58" s="40"/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90</v>
      </c>
      <c r="G58" s="29" t="s">
        <v>48</v>
      </c>
      <c r="H58" s="32">
        <v>41306</v>
      </c>
      <c r="I58" s="32"/>
      <c r="J58" s="32">
        <f t="shared" si="1"/>
        <v>41306</v>
      </c>
      <c r="K58" s="32"/>
      <c r="L58" s="32"/>
      <c r="M58" s="32"/>
      <c r="N58" s="32"/>
      <c r="O58" s="32"/>
      <c r="P58" s="32"/>
    </row>
    <row r="59" spans="1:16" x14ac:dyDescent="0.3">
      <c r="A59" s="40" t="s">
        <v>91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92</v>
      </c>
      <c r="G59" s="29" t="s">
        <v>48</v>
      </c>
      <c r="H59" s="32">
        <v>80000</v>
      </c>
      <c r="I59" s="32"/>
      <c r="J59" s="32">
        <f t="shared" si="1"/>
        <v>80000</v>
      </c>
      <c r="K59" s="32">
        <v>80000</v>
      </c>
      <c r="L59" s="32"/>
      <c r="M59" s="32">
        <f t="shared" si="2"/>
        <v>80000</v>
      </c>
      <c r="N59" s="32">
        <v>80000</v>
      </c>
      <c r="O59" s="32"/>
      <c r="P59" s="32">
        <f t="shared" si="3"/>
        <v>80000</v>
      </c>
    </row>
    <row r="60" spans="1:16" x14ac:dyDescent="0.3">
      <c r="A60" s="40" t="s">
        <v>93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95</v>
      </c>
      <c r="G60" s="29" t="s">
        <v>48</v>
      </c>
      <c r="H60" s="32">
        <v>1256402</v>
      </c>
      <c r="I60" s="32"/>
      <c r="J60" s="32">
        <f t="shared" si="1"/>
        <v>1256402</v>
      </c>
      <c r="K60" s="32">
        <v>1256402</v>
      </c>
      <c r="L60" s="32"/>
      <c r="M60" s="32">
        <f t="shared" si="2"/>
        <v>1256402</v>
      </c>
      <c r="N60" s="32">
        <v>1256402</v>
      </c>
      <c r="O60" s="32"/>
      <c r="P60" s="32">
        <f t="shared" si="3"/>
        <v>1256402</v>
      </c>
    </row>
    <row r="61" spans="1:16" x14ac:dyDescent="0.3">
      <c r="A61" s="40" t="s">
        <v>96</v>
      </c>
      <c r="B61" s="28" t="s">
        <v>43</v>
      </c>
      <c r="C61" s="28" t="s">
        <v>44</v>
      </c>
      <c r="D61" s="29" t="s">
        <v>45</v>
      </c>
      <c r="E61" s="29" t="s">
        <v>94</v>
      </c>
      <c r="F61" s="29" t="s">
        <v>97</v>
      </c>
      <c r="G61" s="29" t="s">
        <v>48</v>
      </c>
      <c r="H61" s="32">
        <v>16817</v>
      </c>
      <c r="I61" s="32"/>
      <c r="J61" s="32">
        <f t="shared" si="1"/>
        <v>16817</v>
      </c>
      <c r="K61" s="32">
        <v>16817</v>
      </c>
      <c r="L61" s="32"/>
      <c r="M61" s="32">
        <f t="shared" si="2"/>
        <v>16817</v>
      </c>
      <c r="N61" s="32">
        <v>16817</v>
      </c>
      <c r="O61" s="32"/>
      <c r="P61" s="32">
        <f t="shared" si="3"/>
        <v>16817</v>
      </c>
    </row>
    <row r="62" spans="1:16" ht="24" x14ac:dyDescent="0.3">
      <c r="A62" s="40" t="s">
        <v>229</v>
      </c>
      <c r="B62" s="28" t="s">
        <v>43</v>
      </c>
      <c r="C62" s="28" t="s">
        <v>44</v>
      </c>
      <c r="D62" s="29" t="s">
        <v>45</v>
      </c>
      <c r="E62" s="29" t="s">
        <v>227</v>
      </c>
      <c r="F62" s="29" t="s">
        <v>228</v>
      </c>
      <c r="G62" s="29" t="s">
        <v>48</v>
      </c>
      <c r="H62" s="32">
        <v>95.75</v>
      </c>
      <c r="I62" s="32"/>
      <c r="J62" s="32">
        <f t="shared" si="1"/>
        <v>95.75</v>
      </c>
      <c r="K62" s="32">
        <v>0</v>
      </c>
      <c r="L62" s="32"/>
      <c r="M62" s="32">
        <f t="shared" si="2"/>
        <v>0</v>
      </c>
      <c r="N62" s="32">
        <v>0</v>
      </c>
      <c r="O62" s="32"/>
      <c r="P62" s="32">
        <f t="shared" si="3"/>
        <v>0</v>
      </c>
    </row>
    <row r="63" spans="1:16" x14ac:dyDescent="0.3">
      <c r="A63" s="672" t="s">
        <v>98</v>
      </c>
      <c r="B63" s="672"/>
      <c r="C63" s="672"/>
      <c r="D63" s="672"/>
      <c r="E63" s="672"/>
      <c r="F63" s="672"/>
      <c r="G63" s="672"/>
      <c r="H63" s="83">
        <f>SUM(H37:H62)</f>
        <v>12084290.520000001</v>
      </c>
      <c r="I63" s="83">
        <f t="shared" ref="I63:P63" si="4">SUM(I37:I62)</f>
        <v>0</v>
      </c>
      <c r="J63" s="83">
        <f t="shared" si="4"/>
        <v>12084290.520000001</v>
      </c>
      <c r="K63" s="83">
        <f t="shared" si="4"/>
        <v>13841931.029999999</v>
      </c>
      <c r="L63" s="83">
        <f t="shared" si="4"/>
        <v>0</v>
      </c>
      <c r="M63" s="83">
        <f t="shared" si="4"/>
        <v>13841931.029999999</v>
      </c>
      <c r="N63" s="83">
        <f t="shared" si="4"/>
        <v>14169934.189999999</v>
      </c>
      <c r="O63" s="83">
        <f t="shared" si="4"/>
        <v>0</v>
      </c>
      <c r="P63" s="83">
        <f t="shared" si="4"/>
        <v>14169934.189999999</v>
      </c>
    </row>
    <row r="64" spans="1:16" x14ac:dyDescent="0.3">
      <c r="A64" s="661" t="s">
        <v>41</v>
      </c>
      <c r="B64" s="661"/>
      <c r="C64" s="661"/>
      <c r="D64" s="661"/>
      <c r="E64" s="661"/>
      <c r="F64" s="661"/>
      <c r="G64" s="661"/>
      <c r="H64" s="661"/>
      <c r="I64" s="661"/>
      <c r="J64" s="661"/>
      <c r="K64" s="661"/>
      <c r="L64" s="661"/>
      <c r="M64" s="661"/>
      <c r="N64" s="661"/>
      <c r="O64" s="661"/>
      <c r="P64" s="661"/>
    </row>
    <row r="65" spans="1:16" x14ac:dyDescent="0.3">
      <c r="A65" s="227" t="s">
        <v>99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211000</v>
      </c>
      <c r="G65" s="30">
        <v>1000</v>
      </c>
      <c r="H65" s="32">
        <v>4486117.59</v>
      </c>
      <c r="I65" s="32"/>
      <c r="J65" s="32">
        <f>H65+I65</f>
        <v>4486117.59</v>
      </c>
      <c r="K65" s="32">
        <v>4488786.72</v>
      </c>
      <c r="L65" s="32"/>
      <c r="M65" s="32">
        <f>K65+L65</f>
        <v>4488786.72</v>
      </c>
      <c r="N65" s="32">
        <v>4488786.72</v>
      </c>
      <c r="O65" s="32"/>
      <c r="P65" s="32">
        <f>N65+O65</f>
        <v>4488786.72</v>
      </c>
    </row>
    <row r="66" spans="1:16" ht="36" x14ac:dyDescent="0.3">
      <c r="A66" s="36" t="s">
        <v>210</v>
      </c>
      <c r="B66" s="28" t="s">
        <v>43</v>
      </c>
      <c r="C66" s="28" t="s">
        <v>100</v>
      </c>
      <c r="D66" s="29" t="s">
        <v>101</v>
      </c>
      <c r="E66" s="30">
        <v>111</v>
      </c>
      <c r="F66" s="31">
        <v>266100</v>
      </c>
      <c r="G66" s="30">
        <v>1000</v>
      </c>
      <c r="H66" s="32">
        <v>2669.13</v>
      </c>
      <c r="I66" s="32"/>
      <c r="J66" s="32">
        <f>H66+I66</f>
        <v>2669.13</v>
      </c>
      <c r="K66" s="32"/>
      <c r="L66" s="32"/>
      <c r="M66" s="32"/>
      <c r="N66" s="32"/>
      <c r="O66" s="32"/>
      <c r="P66" s="32"/>
    </row>
    <row r="67" spans="1:16" ht="36" x14ac:dyDescent="0.3">
      <c r="A67" s="40" t="s">
        <v>49</v>
      </c>
      <c r="B67" s="28" t="s">
        <v>43</v>
      </c>
      <c r="C67" s="28" t="s">
        <v>100</v>
      </c>
      <c r="D67" s="29" t="s">
        <v>101</v>
      </c>
      <c r="E67" s="30">
        <v>112</v>
      </c>
      <c r="F67" s="31">
        <v>214000</v>
      </c>
      <c r="G67" s="30">
        <v>1000</v>
      </c>
      <c r="H67" s="32">
        <v>91882.989999999991</v>
      </c>
      <c r="I67" s="32"/>
      <c r="J67" s="32">
        <f t="shared" ref="J67:J93" si="5">H67+I67</f>
        <v>91882.989999999991</v>
      </c>
      <c r="K67" s="32">
        <v>20000</v>
      </c>
      <c r="L67" s="32"/>
      <c r="M67" s="32">
        <f t="shared" ref="M67:M93" si="6">K67+L67</f>
        <v>20000</v>
      </c>
      <c r="N67" s="32">
        <v>20000</v>
      </c>
      <c r="O67" s="32"/>
      <c r="P67" s="32">
        <f t="shared" ref="P67:P93" si="7">N67+O67</f>
        <v>20000</v>
      </c>
    </row>
    <row r="68" spans="1:16" x14ac:dyDescent="0.3">
      <c r="A68" s="227" t="s">
        <v>50</v>
      </c>
      <c r="B68" s="28" t="s">
        <v>43</v>
      </c>
      <c r="C68" s="28" t="s">
        <v>100</v>
      </c>
      <c r="D68" s="29" t="s">
        <v>101</v>
      </c>
      <c r="E68" s="30">
        <v>119</v>
      </c>
      <c r="F68" s="30">
        <v>213000</v>
      </c>
      <c r="G68" s="30">
        <v>1000</v>
      </c>
      <c r="H68" s="32">
        <v>1355613.59</v>
      </c>
      <c r="I68" s="32"/>
      <c r="J68" s="32">
        <f t="shared" si="5"/>
        <v>1355613.59</v>
      </c>
      <c r="K68" s="32">
        <v>1355613.59</v>
      </c>
      <c r="L68" s="32"/>
      <c r="M68" s="32">
        <f t="shared" si="6"/>
        <v>1355613.59</v>
      </c>
      <c r="N68" s="32">
        <v>1355613.59</v>
      </c>
      <c r="O68" s="32"/>
      <c r="P68" s="32">
        <f t="shared" si="7"/>
        <v>1355613.59</v>
      </c>
    </row>
    <row r="69" spans="1:16" x14ac:dyDescent="0.3">
      <c r="A69" s="227" t="s">
        <v>53</v>
      </c>
      <c r="B69" s="28" t="s">
        <v>43</v>
      </c>
      <c r="C69" s="28" t="s">
        <v>100</v>
      </c>
      <c r="D69" s="29" t="s">
        <v>101</v>
      </c>
      <c r="E69" s="30">
        <v>244</v>
      </c>
      <c r="F69" s="30">
        <v>221100</v>
      </c>
      <c r="G69" s="30">
        <v>1000</v>
      </c>
      <c r="H69" s="32">
        <v>300</v>
      </c>
      <c r="I69" s="32"/>
      <c r="J69" s="32">
        <f t="shared" si="5"/>
        <v>300</v>
      </c>
      <c r="K69" s="32">
        <v>0</v>
      </c>
      <c r="L69" s="32"/>
      <c r="M69" s="32">
        <f t="shared" si="6"/>
        <v>0</v>
      </c>
      <c r="N69" s="32">
        <v>0</v>
      </c>
      <c r="O69" s="32"/>
      <c r="P69" s="32">
        <f t="shared" si="7"/>
        <v>0</v>
      </c>
    </row>
    <row r="70" spans="1:16" x14ac:dyDescent="0.3">
      <c r="A70" s="81" t="s">
        <v>58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60</v>
      </c>
      <c r="G70" s="29" t="s">
        <v>48</v>
      </c>
      <c r="H70" s="32">
        <v>3576721.75</v>
      </c>
      <c r="I70" s="32"/>
      <c r="J70" s="32">
        <f t="shared" si="5"/>
        <v>3576721.75</v>
      </c>
      <c r="K70" s="32">
        <v>4226794.0999999996</v>
      </c>
      <c r="L70" s="32"/>
      <c r="M70" s="32">
        <f t="shared" si="6"/>
        <v>4226794.0999999996</v>
      </c>
      <c r="N70" s="32">
        <v>4420314.8899999997</v>
      </c>
      <c r="O70" s="32"/>
      <c r="P70" s="32">
        <f t="shared" si="7"/>
        <v>4420314.8899999997</v>
      </c>
    </row>
    <row r="71" spans="1:16" x14ac:dyDescent="0.3">
      <c r="A71" s="40" t="s">
        <v>61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62</v>
      </c>
      <c r="G71" s="29" t="s">
        <v>48</v>
      </c>
      <c r="H71" s="32">
        <v>1343722.52</v>
      </c>
      <c r="I71" s="32"/>
      <c r="J71" s="32">
        <f t="shared" si="5"/>
        <v>1343722.52</v>
      </c>
      <c r="K71" s="32">
        <v>1902380.6</v>
      </c>
      <c r="L71" s="32"/>
      <c r="M71" s="32">
        <f t="shared" si="6"/>
        <v>1902380.6</v>
      </c>
      <c r="N71" s="32">
        <v>1983351.63</v>
      </c>
      <c r="O71" s="32"/>
      <c r="P71" s="32">
        <f t="shared" si="7"/>
        <v>1983351.63</v>
      </c>
    </row>
    <row r="72" spans="1:16" x14ac:dyDescent="0.3">
      <c r="A72" s="40" t="s">
        <v>63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64</v>
      </c>
      <c r="G72" s="29" t="s">
        <v>48</v>
      </c>
      <c r="H72" s="32">
        <v>121057.60000000001</v>
      </c>
      <c r="I72" s="32"/>
      <c r="J72" s="32">
        <f t="shared" si="5"/>
        <v>121057.60000000001</v>
      </c>
      <c r="K72" s="32">
        <v>172092.96</v>
      </c>
      <c r="L72" s="32"/>
      <c r="M72" s="32">
        <f t="shared" si="6"/>
        <v>172092.96</v>
      </c>
      <c r="N72" s="32">
        <v>179678.2</v>
      </c>
      <c r="O72" s="32"/>
      <c r="P72" s="32">
        <f t="shared" si="7"/>
        <v>179678.2</v>
      </c>
    </row>
    <row r="73" spans="1:16" x14ac:dyDescent="0.3">
      <c r="A73" s="40" t="s">
        <v>65</v>
      </c>
      <c r="B73" s="28" t="s">
        <v>43</v>
      </c>
      <c r="C73" s="28" t="s">
        <v>100</v>
      </c>
      <c r="D73" s="29" t="s">
        <v>101</v>
      </c>
      <c r="E73" s="29" t="s">
        <v>59</v>
      </c>
      <c r="F73" s="29" t="s">
        <v>66</v>
      </c>
      <c r="G73" s="29" t="s">
        <v>48</v>
      </c>
      <c r="H73" s="32">
        <v>182131.20000000001</v>
      </c>
      <c r="I73" s="32"/>
      <c r="J73" s="32">
        <f t="shared" si="5"/>
        <v>182131.20000000001</v>
      </c>
      <c r="K73" s="32">
        <v>295668.96000000002</v>
      </c>
      <c r="L73" s="32"/>
      <c r="M73" s="32">
        <f t="shared" si="6"/>
        <v>295668.96000000002</v>
      </c>
      <c r="N73" s="32">
        <v>308699.12</v>
      </c>
      <c r="O73" s="32"/>
      <c r="P73" s="32">
        <f t="shared" si="7"/>
        <v>308699.12</v>
      </c>
    </row>
    <row r="74" spans="1:16" x14ac:dyDescent="0.3">
      <c r="A74" s="81" t="s">
        <v>67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68</v>
      </c>
      <c r="G74" s="29" t="s">
        <v>48</v>
      </c>
      <c r="H74" s="32">
        <v>59536.4</v>
      </c>
      <c r="I74" s="32"/>
      <c r="J74" s="32">
        <f t="shared" si="5"/>
        <v>59536.4</v>
      </c>
      <c r="K74" s="32">
        <v>84527.22</v>
      </c>
      <c r="L74" s="32"/>
      <c r="M74" s="32">
        <f t="shared" si="6"/>
        <v>84527.22</v>
      </c>
      <c r="N74" s="32">
        <v>86184.55</v>
      </c>
      <c r="O74" s="32"/>
      <c r="P74" s="32">
        <f t="shared" si="7"/>
        <v>86184.55</v>
      </c>
    </row>
    <row r="75" spans="1:16" ht="24" x14ac:dyDescent="0.3">
      <c r="A75" s="40" t="s">
        <v>69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70</v>
      </c>
      <c r="G75" s="29" t="s">
        <v>48</v>
      </c>
      <c r="H75" s="32">
        <v>13200</v>
      </c>
      <c r="I75" s="32"/>
      <c r="J75" s="32">
        <f t="shared" si="5"/>
        <v>13200</v>
      </c>
      <c r="K75" s="32">
        <v>18000</v>
      </c>
      <c r="L75" s="32"/>
      <c r="M75" s="32">
        <f t="shared" si="6"/>
        <v>18000</v>
      </c>
      <c r="N75" s="32">
        <v>22500</v>
      </c>
      <c r="O75" s="32"/>
      <c r="P75" s="32">
        <f t="shared" si="7"/>
        <v>22500</v>
      </c>
    </row>
    <row r="76" spans="1:16" ht="24" x14ac:dyDescent="0.3">
      <c r="A76" s="81" t="s">
        <v>102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72</v>
      </c>
      <c r="G76" s="29" t="s">
        <v>48</v>
      </c>
      <c r="H76" s="32">
        <v>94200</v>
      </c>
      <c r="I76" s="32"/>
      <c r="J76" s="32">
        <f t="shared" si="5"/>
        <v>94200</v>
      </c>
      <c r="K76" s="32">
        <v>85500</v>
      </c>
      <c r="L76" s="32"/>
      <c r="M76" s="32">
        <f t="shared" si="6"/>
        <v>85500</v>
      </c>
      <c r="N76" s="32">
        <v>106875</v>
      </c>
      <c r="O76" s="32"/>
      <c r="P76" s="32">
        <f t="shared" si="7"/>
        <v>106875</v>
      </c>
    </row>
    <row r="77" spans="1:16" x14ac:dyDescent="0.3">
      <c r="A77" s="40" t="s">
        <v>73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74</v>
      </c>
      <c r="G77" s="29" t="s">
        <v>48</v>
      </c>
      <c r="H77" s="32">
        <v>120000</v>
      </c>
      <c r="I77" s="32"/>
      <c r="J77" s="32">
        <f t="shared" si="5"/>
        <v>120000</v>
      </c>
      <c r="K77" s="32">
        <v>100000</v>
      </c>
      <c r="L77" s="32"/>
      <c r="M77" s="32">
        <f t="shared" si="6"/>
        <v>100000</v>
      </c>
      <c r="N77" s="32">
        <v>100000</v>
      </c>
      <c r="O77" s="32"/>
      <c r="P77" s="32">
        <f t="shared" si="7"/>
        <v>100000</v>
      </c>
    </row>
    <row r="78" spans="1:16" x14ac:dyDescent="0.3">
      <c r="A78" s="40" t="s">
        <v>75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76</v>
      </c>
      <c r="G78" s="29" t="s">
        <v>48</v>
      </c>
      <c r="H78" s="32">
        <v>0</v>
      </c>
      <c r="I78" s="32"/>
      <c r="J78" s="32">
        <f t="shared" si="5"/>
        <v>0</v>
      </c>
      <c r="K78" s="34"/>
      <c r="L78" s="34"/>
      <c r="M78" s="32">
        <f t="shared" si="6"/>
        <v>0</v>
      </c>
      <c r="N78" s="34"/>
      <c r="O78" s="32"/>
      <c r="P78" s="32">
        <f t="shared" si="7"/>
        <v>0</v>
      </c>
    </row>
    <row r="79" spans="1:16" x14ac:dyDescent="0.3">
      <c r="A79" s="40" t="s">
        <v>77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78</v>
      </c>
      <c r="G79" s="29" t="s">
        <v>48</v>
      </c>
      <c r="H79" s="32">
        <v>63765.84</v>
      </c>
      <c r="I79" s="32"/>
      <c r="J79" s="32">
        <f t="shared" si="5"/>
        <v>63765.84</v>
      </c>
      <c r="K79" s="32">
        <v>99250</v>
      </c>
      <c r="L79" s="32"/>
      <c r="M79" s="32">
        <f t="shared" si="6"/>
        <v>99250</v>
      </c>
      <c r="N79" s="32">
        <v>124062.5</v>
      </c>
      <c r="O79" s="32"/>
      <c r="P79" s="32">
        <f t="shared" si="7"/>
        <v>124062.5</v>
      </c>
    </row>
    <row r="80" spans="1:16" x14ac:dyDescent="0.3">
      <c r="A80" s="227" t="s">
        <v>103</v>
      </c>
      <c r="B80" s="40" t="s">
        <v>43</v>
      </c>
      <c r="C80" s="40" t="s">
        <v>100</v>
      </c>
      <c r="D80" s="29" t="s">
        <v>101</v>
      </c>
      <c r="E80" s="227">
        <v>244</v>
      </c>
      <c r="F80" s="42">
        <v>226500</v>
      </c>
      <c r="G80" s="29" t="s">
        <v>48</v>
      </c>
      <c r="H80" s="32">
        <v>195300</v>
      </c>
      <c r="I80" s="32"/>
      <c r="J80" s="32">
        <f t="shared" si="5"/>
        <v>195300</v>
      </c>
      <c r="K80" s="32">
        <v>244125</v>
      </c>
      <c r="L80" s="32"/>
      <c r="M80" s="32">
        <f t="shared" si="6"/>
        <v>244125</v>
      </c>
      <c r="N80" s="32">
        <v>305156.25</v>
      </c>
      <c r="O80" s="32"/>
      <c r="P80" s="32">
        <f t="shared" si="7"/>
        <v>305156.25</v>
      </c>
    </row>
    <row r="81" spans="1:16" ht="24" x14ac:dyDescent="0.3">
      <c r="A81" s="40" t="s">
        <v>79</v>
      </c>
      <c r="B81" s="40" t="s">
        <v>43</v>
      </c>
      <c r="C81" s="40" t="s">
        <v>100</v>
      </c>
      <c r="D81" s="29" t="s">
        <v>101</v>
      </c>
      <c r="E81" s="227">
        <v>244</v>
      </c>
      <c r="F81" s="42">
        <v>226800</v>
      </c>
      <c r="G81" s="29" t="s">
        <v>48</v>
      </c>
      <c r="H81" s="32">
        <v>335000</v>
      </c>
      <c r="I81" s="32"/>
      <c r="J81" s="32">
        <f t="shared" si="5"/>
        <v>335000</v>
      </c>
      <c r="K81" s="32">
        <v>337000</v>
      </c>
      <c r="L81" s="32"/>
      <c r="M81" s="32">
        <f t="shared" si="6"/>
        <v>337000</v>
      </c>
      <c r="N81" s="32">
        <v>337000</v>
      </c>
      <c r="O81" s="32"/>
      <c r="P81" s="32">
        <f t="shared" si="7"/>
        <v>337000</v>
      </c>
    </row>
    <row r="82" spans="1:16" x14ac:dyDescent="0.3">
      <c r="A82" s="40" t="s">
        <v>81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82</v>
      </c>
      <c r="G82" s="29" t="s">
        <v>48</v>
      </c>
      <c r="H82" s="32">
        <v>124600</v>
      </c>
      <c r="I82" s="32"/>
      <c r="J82" s="32">
        <f t="shared" si="5"/>
        <v>124600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104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105</v>
      </c>
      <c r="G83" s="29" t="s">
        <v>48</v>
      </c>
      <c r="H83" s="32">
        <v>14000</v>
      </c>
      <c r="I83" s="32"/>
      <c r="J83" s="32">
        <f t="shared" si="5"/>
        <v>14000</v>
      </c>
      <c r="K83" s="32">
        <v>14000</v>
      </c>
      <c r="L83" s="32"/>
      <c r="M83" s="32">
        <f t="shared" si="6"/>
        <v>14000</v>
      </c>
      <c r="N83" s="32">
        <v>16000</v>
      </c>
      <c r="O83" s="32"/>
      <c r="P83" s="32">
        <f t="shared" si="7"/>
        <v>16000</v>
      </c>
    </row>
    <row r="84" spans="1:16" ht="24" x14ac:dyDescent="0.3">
      <c r="A84" s="40" t="s">
        <v>83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84</v>
      </c>
      <c r="G84" s="29" t="s">
        <v>48</v>
      </c>
      <c r="H84" s="32">
        <v>40000</v>
      </c>
      <c r="I84" s="32"/>
      <c r="J84" s="32">
        <f t="shared" si="5"/>
        <v>40000</v>
      </c>
      <c r="K84" s="32">
        <v>40000</v>
      </c>
      <c r="L84" s="32"/>
      <c r="M84" s="32">
        <f t="shared" si="6"/>
        <v>40000</v>
      </c>
      <c r="N84" s="32">
        <v>40000</v>
      </c>
      <c r="O84" s="32"/>
      <c r="P84" s="32">
        <f t="shared" si="7"/>
        <v>40000</v>
      </c>
    </row>
    <row r="85" spans="1:16" x14ac:dyDescent="0.3">
      <c r="A85" s="82" t="s">
        <v>85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86</v>
      </c>
      <c r="G85" s="29" t="s">
        <v>48</v>
      </c>
      <c r="H85" s="32">
        <v>30000</v>
      </c>
      <c r="I85" s="32"/>
      <c r="J85" s="32">
        <f t="shared" si="5"/>
        <v>30000</v>
      </c>
      <c r="K85" s="32">
        <v>30000</v>
      </c>
      <c r="L85" s="32"/>
      <c r="M85" s="32">
        <f t="shared" si="6"/>
        <v>30000</v>
      </c>
      <c r="N85" s="32">
        <v>30000</v>
      </c>
      <c r="O85" s="32"/>
      <c r="P85" s="32">
        <f t="shared" si="7"/>
        <v>30000</v>
      </c>
    </row>
    <row r="86" spans="1:16" x14ac:dyDescent="0.3">
      <c r="A86" s="82" t="s">
        <v>220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219</v>
      </c>
      <c r="G86" s="29" t="s">
        <v>48</v>
      </c>
      <c r="H86" s="32">
        <v>150000</v>
      </c>
      <c r="I86" s="32"/>
      <c r="J86" s="32">
        <f t="shared" si="5"/>
        <v>150000</v>
      </c>
      <c r="K86" s="32">
        <v>0</v>
      </c>
      <c r="L86" s="32"/>
      <c r="M86" s="32">
        <f t="shared" si="6"/>
        <v>0</v>
      </c>
      <c r="N86" s="32">
        <v>0</v>
      </c>
      <c r="O86" s="32"/>
      <c r="P86" s="32">
        <f t="shared" si="7"/>
        <v>0</v>
      </c>
    </row>
    <row r="87" spans="1:16" x14ac:dyDescent="0.3">
      <c r="A87" s="40" t="s">
        <v>89</v>
      </c>
      <c r="B87" s="28" t="s">
        <v>43</v>
      </c>
      <c r="C87" s="28" t="s">
        <v>100</v>
      </c>
      <c r="D87" s="29" t="s">
        <v>101</v>
      </c>
      <c r="E87" s="29" t="s">
        <v>54</v>
      </c>
      <c r="F87" s="43" t="s">
        <v>90</v>
      </c>
      <c r="G87" s="29" t="s">
        <v>48</v>
      </c>
      <c r="H87" s="32">
        <v>54556</v>
      </c>
      <c r="I87" s="32"/>
      <c r="J87" s="32">
        <f t="shared" si="5"/>
        <v>54556</v>
      </c>
      <c r="K87" s="32">
        <v>40000</v>
      </c>
      <c r="L87" s="32"/>
      <c r="M87" s="32">
        <f t="shared" si="6"/>
        <v>40000</v>
      </c>
      <c r="N87" s="32">
        <v>40000</v>
      </c>
      <c r="O87" s="32"/>
      <c r="P87" s="32">
        <f t="shared" si="7"/>
        <v>40000</v>
      </c>
    </row>
    <row r="88" spans="1:16" x14ac:dyDescent="0.3">
      <c r="A88" s="40" t="s">
        <v>106</v>
      </c>
      <c r="B88" s="44" t="s">
        <v>43</v>
      </c>
      <c r="C88" s="44" t="s">
        <v>100</v>
      </c>
      <c r="D88" s="29" t="s">
        <v>101</v>
      </c>
      <c r="E88" s="43" t="s">
        <v>54</v>
      </c>
      <c r="F88" s="43" t="s">
        <v>107</v>
      </c>
      <c r="G88" s="29" t="s">
        <v>48</v>
      </c>
      <c r="H88" s="32">
        <v>22500</v>
      </c>
      <c r="I88" s="32"/>
      <c r="J88" s="32">
        <f t="shared" si="5"/>
        <v>22500</v>
      </c>
      <c r="K88" s="32">
        <v>22500</v>
      </c>
      <c r="L88" s="32"/>
      <c r="M88" s="32">
        <f t="shared" si="6"/>
        <v>22500</v>
      </c>
      <c r="N88" s="32">
        <v>22500</v>
      </c>
      <c r="O88" s="32"/>
      <c r="P88" s="32">
        <f t="shared" si="7"/>
        <v>22500</v>
      </c>
    </row>
    <row r="89" spans="1:16" x14ac:dyDescent="0.3">
      <c r="A89" s="40" t="s">
        <v>91</v>
      </c>
      <c r="B89" s="28" t="s">
        <v>43</v>
      </c>
      <c r="C89" s="28" t="s">
        <v>100</v>
      </c>
      <c r="D89" s="29" t="s">
        <v>101</v>
      </c>
      <c r="E89" s="45" t="s">
        <v>54</v>
      </c>
      <c r="F89" s="45" t="s">
        <v>92</v>
      </c>
      <c r="G89" s="45" t="s">
        <v>48</v>
      </c>
      <c r="H89" s="32">
        <v>65444</v>
      </c>
      <c r="I89" s="32"/>
      <c r="J89" s="32">
        <f t="shared" si="5"/>
        <v>65444</v>
      </c>
      <c r="K89" s="32">
        <v>80000</v>
      </c>
      <c r="L89" s="32"/>
      <c r="M89" s="32">
        <f t="shared" si="6"/>
        <v>80000</v>
      </c>
      <c r="N89" s="32">
        <v>80000</v>
      </c>
      <c r="O89" s="32"/>
      <c r="P89" s="32">
        <f t="shared" si="7"/>
        <v>80000</v>
      </c>
    </row>
    <row r="90" spans="1:16" x14ac:dyDescent="0.3">
      <c r="A90" s="40" t="s">
        <v>93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95</v>
      </c>
      <c r="G90" s="46" t="s">
        <v>48</v>
      </c>
      <c r="H90" s="32">
        <v>60238</v>
      </c>
      <c r="I90" s="32"/>
      <c r="J90" s="32">
        <f t="shared" si="5"/>
        <v>60238</v>
      </c>
      <c r="K90" s="32">
        <v>60238</v>
      </c>
      <c r="L90" s="32"/>
      <c r="M90" s="32">
        <f t="shared" si="6"/>
        <v>60238</v>
      </c>
      <c r="N90" s="32">
        <v>60238</v>
      </c>
      <c r="O90" s="32"/>
      <c r="P90" s="32">
        <f t="shared" si="7"/>
        <v>60238</v>
      </c>
    </row>
    <row r="91" spans="1:16" x14ac:dyDescent="0.3">
      <c r="A91" s="40" t="s">
        <v>108</v>
      </c>
      <c r="B91" s="28" t="s">
        <v>43</v>
      </c>
      <c r="C91" s="28" t="s">
        <v>100</v>
      </c>
      <c r="D91" s="29" t="s">
        <v>101</v>
      </c>
      <c r="E91" s="29" t="s">
        <v>94</v>
      </c>
      <c r="F91" s="46" t="s">
        <v>97</v>
      </c>
      <c r="G91" s="46" t="s">
        <v>48</v>
      </c>
      <c r="H91" s="32">
        <v>25281</v>
      </c>
      <c r="I91" s="32"/>
      <c r="J91" s="32">
        <f t="shared" si="5"/>
        <v>25281</v>
      </c>
      <c r="K91" s="32">
        <v>25281</v>
      </c>
      <c r="L91" s="32"/>
      <c r="M91" s="32">
        <f t="shared" si="6"/>
        <v>25281</v>
      </c>
      <c r="N91" s="32">
        <v>25281</v>
      </c>
      <c r="O91" s="32"/>
      <c r="P91" s="32">
        <f t="shared" si="7"/>
        <v>25281</v>
      </c>
    </row>
    <row r="92" spans="1:16" x14ac:dyDescent="0.3">
      <c r="A92" s="40" t="s">
        <v>109</v>
      </c>
      <c r="B92" s="28" t="s">
        <v>43</v>
      </c>
      <c r="C92" s="28" t="s">
        <v>100</v>
      </c>
      <c r="D92" s="29" t="s">
        <v>101</v>
      </c>
      <c r="E92" s="29" t="s">
        <v>110</v>
      </c>
      <c r="F92" s="46" t="s">
        <v>111</v>
      </c>
      <c r="G92" s="46" t="s">
        <v>48</v>
      </c>
      <c r="H92" s="32">
        <v>37790</v>
      </c>
      <c r="I92" s="32"/>
      <c r="J92" s="32">
        <f t="shared" si="5"/>
        <v>37790</v>
      </c>
      <c r="K92" s="32">
        <v>37790</v>
      </c>
      <c r="L92" s="32"/>
      <c r="M92" s="32">
        <f t="shared" si="6"/>
        <v>37790</v>
      </c>
      <c r="N92" s="32">
        <v>37790</v>
      </c>
      <c r="O92" s="32"/>
      <c r="P92" s="32">
        <f t="shared" si="7"/>
        <v>37790</v>
      </c>
    </row>
    <row r="93" spans="1:16" ht="24" x14ac:dyDescent="0.3">
      <c r="A93" s="40" t="s">
        <v>229</v>
      </c>
      <c r="B93" s="28" t="s">
        <v>43</v>
      </c>
      <c r="C93" s="28" t="s">
        <v>100</v>
      </c>
      <c r="D93" s="29" t="s">
        <v>101</v>
      </c>
      <c r="E93" s="29" t="s">
        <v>227</v>
      </c>
      <c r="F93" s="46" t="s">
        <v>228</v>
      </c>
      <c r="G93" s="46" t="s">
        <v>48</v>
      </c>
      <c r="H93" s="32">
        <v>177.02</v>
      </c>
      <c r="I93" s="32"/>
      <c r="J93" s="32">
        <f t="shared" si="5"/>
        <v>177.02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672" t="s">
        <v>98</v>
      </c>
      <c r="B94" s="672"/>
      <c r="C94" s="672"/>
      <c r="D94" s="672"/>
      <c r="E94" s="672"/>
      <c r="F94" s="672"/>
      <c r="G94" s="672"/>
      <c r="H94" s="98">
        <f>SUM(H65:H93)</f>
        <v>12665804.629999999</v>
      </c>
      <c r="I94" s="98">
        <f t="shared" ref="I94:P94" si="8">SUM(I65:I93)</f>
        <v>0</v>
      </c>
      <c r="J94" s="98">
        <f t="shared" si="8"/>
        <v>12665804.629999999</v>
      </c>
      <c r="K94" s="98">
        <f t="shared" si="8"/>
        <v>13879548.150000002</v>
      </c>
      <c r="L94" s="98">
        <f t="shared" si="8"/>
        <v>0</v>
      </c>
      <c r="M94" s="98">
        <f t="shared" si="8"/>
        <v>13879548.150000002</v>
      </c>
      <c r="N94" s="98">
        <f t="shared" si="8"/>
        <v>14290031.449999997</v>
      </c>
      <c r="O94" s="98">
        <f t="shared" si="8"/>
        <v>0</v>
      </c>
      <c r="P94" s="98">
        <f t="shared" si="8"/>
        <v>14290031.449999997</v>
      </c>
    </row>
    <row r="95" spans="1:16" ht="15" customHeight="1" x14ac:dyDescent="0.3">
      <c r="A95" s="704" t="s">
        <v>112</v>
      </c>
      <c r="B95" s="704"/>
      <c r="C95" s="704"/>
      <c r="D95" s="704"/>
      <c r="E95" s="704"/>
      <c r="F95" s="704"/>
      <c r="G95" s="704"/>
      <c r="H95" s="704"/>
      <c r="I95" s="704"/>
      <c r="J95" s="704"/>
      <c r="K95" s="704"/>
      <c r="L95" s="704"/>
      <c r="M95" s="704"/>
      <c r="N95" s="704"/>
      <c r="O95" s="704"/>
      <c r="P95" s="704"/>
    </row>
    <row r="96" spans="1:16" x14ac:dyDescent="0.3">
      <c r="A96" s="40" t="s">
        <v>87</v>
      </c>
      <c r="B96" s="40" t="s">
        <v>43</v>
      </c>
      <c r="C96" s="40" t="s">
        <v>44</v>
      </c>
      <c r="D96" s="45" t="s">
        <v>45</v>
      </c>
      <c r="E96" s="45" t="s">
        <v>54</v>
      </c>
      <c r="F96" s="45" t="s">
        <v>88</v>
      </c>
      <c r="G96" s="99" t="s">
        <v>113</v>
      </c>
      <c r="H96" s="32">
        <v>5000000</v>
      </c>
      <c r="I96" s="32"/>
      <c r="J96" s="32">
        <f>H96+I96</f>
        <v>5000000</v>
      </c>
      <c r="K96" s="32">
        <v>5800000</v>
      </c>
      <c r="L96" s="32"/>
      <c r="M96" s="32">
        <f>K96+L96</f>
        <v>5800000</v>
      </c>
      <c r="N96" s="32">
        <v>5800000</v>
      </c>
      <c r="O96" s="97"/>
      <c r="P96" s="32">
        <f>N96+O96</f>
        <v>5800000</v>
      </c>
    </row>
    <row r="97" spans="1:16" x14ac:dyDescent="0.3">
      <c r="A97" s="672" t="s">
        <v>114</v>
      </c>
      <c r="B97" s="672"/>
      <c r="C97" s="672"/>
      <c r="D97" s="672"/>
      <c r="E97" s="672"/>
      <c r="F97" s="672"/>
      <c r="G97" s="672"/>
      <c r="H97" s="100">
        <f>SUM(H96)</f>
        <v>5000000</v>
      </c>
      <c r="I97" s="100">
        <f t="shared" ref="I97:P97" si="9">SUM(I96)</f>
        <v>0</v>
      </c>
      <c r="J97" s="100">
        <f t="shared" si="9"/>
        <v>5000000</v>
      </c>
      <c r="K97" s="100">
        <f t="shared" si="9"/>
        <v>5800000</v>
      </c>
      <c r="L97" s="100">
        <f t="shared" si="9"/>
        <v>0</v>
      </c>
      <c r="M97" s="100">
        <f t="shared" si="9"/>
        <v>5800000</v>
      </c>
      <c r="N97" s="100">
        <f t="shared" si="9"/>
        <v>5800000</v>
      </c>
      <c r="O97" s="100">
        <f t="shared" si="9"/>
        <v>0</v>
      </c>
      <c r="P97" s="100">
        <f t="shared" si="9"/>
        <v>5800000</v>
      </c>
    </row>
    <row r="98" spans="1:16" hidden="1" x14ac:dyDescent="0.3">
      <c r="A98" s="702" t="s">
        <v>115</v>
      </c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t="25.2" hidden="1" customHeight="1" thickBot="1" x14ac:dyDescent="0.35">
      <c r="A99" s="702"/>
      <c r="B99" s="702"/>
      <c r="C99" s="702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97"/>
      <c r="P99" s="97"/>
    </row>
    <row r="100" spans="1:16" hidden="1" x14ac:dyDescent="0.3">
      <c r="A100" s="82" t="s">
        <v>42</v>
      </c>
      <c r="B100" s="58" t="s">
        <v>43</v>
      </c>
      <c r="C100" s="58" t="s">
        <v>44</v>
      </c>
      <c r="D100" s="58" t="s">
        <v>116</v>
      </c>
      <c r="E100" s="58" t="s">
        <v>46</v>
      </c>
      <c r="F100" s="58" t="s">
        <v>47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50</v>
      </c>
      <c r="B101" s="58" t="s">
        <v>43</v>
      </c>
      <c r="C101" s="58" t="s">
        <v>44</v>
      </c>
      <c r="D101" s="58" t="s">
        <v>116</v>
      </c>
      <c r="E101" s="58" t="s">
        <v>51</v>
      </c>
      <c r="F101" s="58" t="s">
        <v>52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82" t="s">
        <v>118</v>
      </c>
      <c r="B102" s="58" t="s">
        <v>43</v>
      </c>
      <c r="C102" s="58" t="s">
        <v>44</v>
      </c>
      <c r="D102" s="58" t="s">
        <v>116</v>
      </c>
      <c r="E102" s="58" t="s">
        <v>54</v>
      </c>
      <c r="F102" s="58" t="s">
        <v>119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702" t="s">
        <v>120</v>
      </c>
      <c r="B103" s="702"/>
      <c r="C103" s="702"/>
      <c r="D103" s="702"/>
      <c r="E103" s="702"/>
      <c r="F103" s="702"/>
      <c r="G103" s="702"/>
      <c r="H103" s="59">
        <f>SUM(H100:H102)</f>
        <v>0</v>
      </c>
      <c r="I103" s="59"/>
      <c r="J103" s="59"/>
      <c r="K103" s="59">
        <f t="shared" ref="K103:N103" si="10">SUM(K100:K102)</f>
        <v>0</v>
      </c>
      <c r="L103" s="59"/>
      <c r="M103" s="59"/>
      <c r="N103" s="59">
        <f t="shared" si="10"/>
        <v>0</v>
      </c>
      <c r="O103" s="97"/>
      <c r="P103" s="97"/>
    </row>
    <row r="104" spans="1:16" hidden="1" x14ac:dyDescent="0.3">
      <c r="A104" s="82" t="s">
        <v>42</v>
      </c>
      <c r="B104" s="58" t="s">
        <v>43</v>
      </c>
      <c r="C104" s="58" t="s">
        <v>100</v>
      </c>
      <c r="D104" s="58" t="s">
        <v>121</v>
      </c>
      <c r="E104" s="58" t="s">
        <v>46</v>
      </c>
      <c r="F104" s="58" t="s">
        <v>47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50</v>
      </c>
      <c r="B105" s="58" t="s">
        <v>43</v>
      </c>
      <c r="C105" s="58" t="s">
        <v>100</v>
      </c>
      <c r="D105" s="58" t="s">
        <v>121</v>
      </c>
      <c r="E105" s="58" t="s">
        <v>51</v>
      </c>
      <c r="F105" s="58" t="s">
        <v>52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82" t="s">
        <v>118</v>
      </c>
      <c r="B106" s="58" t="s">
        <v>43</v>
      </c>
      <c r="C106" s="58" t="s">
        <v>100</v>
      </c>
      <c r="D106" s="58" t="s">
        <v>121</v>
      </c>
      <c r="E106" s="58" t="s">
        <v>54</v>
      </c>
      <c r="F106" s="58" t="s">
        <v>119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40" t="s">
        <v>122</v>
      </c>
      <c r="B107" s="58" t="s">
        <v>43</v>
      </c>
      <c r="C107" s="58" t="s">
        <v>123</v>
      </c>
      <c r="D107" s="58" t="s">
        <v>121</v>
      </c>
      <c r="E107" s="58" t="s">
        <v>54</v>
      </c>
      <c r="F107" s="58" t="s">
        <v>124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705" t="s">
        <v>125</v>
      </c>
      <c r="B108" s="705"/>
      <c r="C108" s="705"/>
      <c r="D108" s="705"/>
      <c r="E108" s="705"/>
      <c r="F108" s="705"/>
      <c r="G108" s="705"/>
      <c r="H108" s="83">
        <f>SUM(H104:H107)</f>
        <v>0</v>
      </c>
      <c r="I108" s="83"/>
      <c r="J108" s="83"/>
      <c r="K108" s="83">
        <f t="shared" ref="K108:N108" si="11">SUM(K104:K107)</f>
        <v>0</v>
      </c>
      <c r="L108" s="83"/>
      <c r="M108" s="83"/>
      <c r="N108" s="83">
        <f t="shared" si="11"/>
        <v>0</v>
      </c>
      <c r="O108" s="97"/>
      <c r="P108" s="97"/>
    </row>
    <row r="109" spans="1:16" hidden="1" x14ac:dyDescent="0.3">
      <c r="A109" s="706" t="s">
        <v>126</v>
      </c>
      <c r="B109" s="706"/>
      <c r="C109" s="706"/>
      <c r="D109" s="706"/>
      <c r="E109" s="706"/>
      <c r="F109" s="706"/>
      <c r="G109" s="706"/>
      <c r="H109" s="101">
        <f>H103+H108</f>
        <v>0</v>
      </c>
      <c r="I109" s="101"/>
      <c r="J109" s="101"/>
      <c r="K109" s="101">
        <f t="shared" ref="K109:N109" si="12">K103+K108</f>
        <v>0</v>
      </c>
      <c r="L109" s="101"/>
      <c r="M109" s="101"/>
      <c r="N109" s="101">
        <f t="shared" si="12"/>
        <v>0</v>
      </c>
      <c r="O109" s="97"/>
      <c r="P109" s="97"/>
    </row>
    <row r="110" spans="1:16" hidden="1" x14ac:dyDescent="0.3">
      <c r="A110" s="700" t="s">
        <v>127</v>
      </c>
      <c r="B110" s="700"/>
      <c r="C110" s="700"/>
      <c r="D110" s="700"/>
      <c r="E110" s="700"/>
      <c r="F110" s="700"/>
      <c r="G110" s="700"/>
      <c r="H110" s="700"/>
      <c r="I110" s="700"/>
      <c r="J110" s="700"/>
      <c r="K110" s="700"/>
      <c r="L110" s="700"/>
      <c r="M110" s="700"/>
      <c r="N110" s="700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128</v>
      </c>
      <c r="E111" s="58" t="s">
        <v>46</v>
      </c>
      <c r="F111" s="58" t="s">
        <v>47</v>
      </c>
      <c r="G111" s="102" t="s">
        <v>129</v>
      </c>
      <c r="H111" s="32"/>
      <c r="I111" s="32"/>
      <c r="J111" s="32"/>
      <c r="K111" s="34"/>
      <c r="L111" s="34"/>
      <c r="M111" s="34"/>
      <c r="N111" s="34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128</v>
      </c>
      <c r="E112" s="58" t="s">
        <v>51</v>
      </c>
      <c r="F112" s="58">
        <v>213000</v>
      </c>
      <c r="G112" s="102" t="s">
        <v>129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716" t="s">
        <v>130</v>
      </c>
      <c r="B113" s="716"/>
      <c r="C113" s="716"/>
      <c r="D113" s="716"/>
      <c r="E113" s="716"/>
      <c r="F113" s="716"/>
      <c r="G113" s="716"/>
      <c r="H113" s="121">
        <f>SUM(H111:H112)</f>
        <v>0</v>
      </c>
      <c r="I113" s="121"/>
      <c r="J113" s="121"/>
      <c r="K113" s="121">
        <f t="shared" ref="K113:N113" si="13">SUM(K111:K112)</f>
        <v>0</v>
      </c>
      <c r="L113" s="121"/>
      <c r="M113" s="121"/>
      <c r="N113" s="121">
        <f t="shared" si="13"/>
        <v>0</v>
      </c>
      <c r="O113" s="122"/>
      <c r="P113" s="122"/>
    </row>
    <row r="114" spans="1:16" x14ac:dyDescent="0.3">
      <c r="A114" s="702" t="s">
        <v>115</v>
      </c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702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</row>
    <row r="116" spans="1:16" x14ac:dyDescent="0.3">
      <c r="A116" s="82" t="s">
        <v>42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47</v>
      </c>
      <c r="G116" s="46" t="s">
        <v>180</v>
      </c>
      <c r="H116" s="32">
        <v>22512650.18</v>
      </c>
      <c r="I116" s="32"/>
      <c r="J116" s="32">
        <f t="shared" ref="J116:J119" si="14">H116+I116</f>
        <v>22512650.18</v>
      </c>
      <c r="K116" s="32">
        <v>0</v>
      </c>
      <c r="L116" s="32"/>
      <c r="M116" s="32">
        <f t="shared" ref="M116:M119" si="15">K116+L116</f>
        <v>0</v>
      </c>
      <c r="N116" s="32">
        <v>0</v>
      </c>
      <c r="O116" s="32"/>
      <c r="P116" s="32">
        <f t="shared" ref="P116:P127" si="16">N116+O116</f>
        <v>0</v>
      </c>
    </row>
    <row r="117" spans="1:16" ht="36" x14ac:dyDescent="0.3">
      <c r="A117" s="36" t="s">
        <v>210</v>
      </c>
      <c r="B117" s="28" t="s">
        <v>43</v>
      </c>
      <c r="C117" s="28" t="s">
        <v>44</v>
      </c>
      <c r="D117" s="58" t="s">
        <v>116</v>
      </c>
      <c r="E117" s="29" t="s">
        <v>46</v>
      </c>
      <c r="F117" s="46" t="s">
        <v>209</v>
      </c>
      <c r="G117" s="46" t="s">
        <v>180</v>
      </c>
      <c r="H117" s="32">
        <v>29523.58</v>
      </c>
      <c r="I117" s="32"/>
      <c r="J117" s="32">
        <f t="shared" si="14"/>
        <v>29523.58</v>
      </c>
      <c r="K117" s="32"/>
      <c r="L117" s="32"/>
      <c r="M117" s="32"/>
      <c r="N117" s="32"/>
      <c r="O117" s="32"/>
      <c r="P117" s="32"/>
    </row>
    <row r="118" spans="1:16" x14ac:dyDescent="0.3">
      <c r="A118" s="82" t="s">
        <v>50</v>
      </c>
      <c r="B118" s="28" t="s">
        <v>43</v>
      </c>
      <c r="C118" s="28" t="s">
        <v>44</v>
      </c>
      <c r="D118" s="58" t="s">
        <v>116</v>
      </c>
      <c r="E118" s="29" t="s">
        <v>51</v>
      </c>
      <c r="F118" s="46" t="s">
        <v>52</v>
      </c>
      <c r="G118" s="46" t="s">
        <v>180</v>
      </c>
      <c r="H118" s="32">
        <v>5105802.3600000003</v>
      </c>
      <c r="I118" s="32"/>
      <c r="J118" s="32">
        <f t="shared" si="14"/>
        <v>5105802.3600000003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82" t="s">
        <v>118</v>
      </c>
      <c r="B119" s="28" t="s">
        <v>43</v>
      </c>
      <c r="C119" s="28" t="s">
        <v>44</v>
      </c>
      <c r="D119" s="58" t="s">
        <v>116</v>
      </c>
      <c r="E119" s="29" t="s">
        <v>54</v>
      </c>
      <c r="F119" s="46" t="s">
        <v>119</v>
      </c>
      <c r="G119" s="46" t="s">
        <v>180</v>
      </c>
      <c r="H119" s="32">
        <v>47000</v>
      </c>
      <c r="I119" s="32"/>
      <c r="J119" s="32">
        <f t="shared" si="14"/>
        <v>47000</v>
      </c>
      <c r="K119" s="32">
        <v>0</v>
      </c>
      <c r="L119" s="32"/>
      <c r="M119" s="32">
        <f t="shared" si="15"/>
        <v>0</v>
      </c>
      <c r="N119" s="32">
        <v>0</v>
      </c>
      <c r="O119" s="32"/>
      <c r="P119" s="32">
        <f t="shared" si="16"/>
        <v>0</v>
      </c>
    </row>
    <row r="120" spans="1:16" x14ac:dyDescent="0.3">
      <c r="A120" s="715" t="s">
        <v>178</v>
      </c>
      <c r="B120" s="715"/>
      <c r="C120" s="715"/>
      <c r="D120" s="715"/>
      <c r="E120" s="715"/>
      <c r="F120" s="715"/>
      <c r="G120" s="715"/>
      <c r="H120" s="101">
        <f>SUM(H116:H119)</f>
        <v>27694976.119999997</v>
      </c>
      <c r="I120" s="101">
        <f t="shared" ref="I120:P120" si="17">SUM(I116:I119)</f>
        <v>0</v>
      </c>
      <c r="J120" s="101">
        <f t="shared" si="17"/>
        <v>27694976.119999997</v>
      </c>
      <c r="K120" s="101">
        <f t="shared" si="17"/>
        <v>0</v>
      </c>
      <c r="L120" s="101">
        <f t="shared" si="17"/>
        <v>0</v>
      </c>
      <c r="M120" s="101">
        <f t="shared" si="17"/>
        <v>0</v>
      </c>
      <c r="N120" s="101">
        <f t="shared" si="17"/>
        <v>0</v>
      </c>
      <c r="O120" s="101">
        <f t="shared" si="17"/>
        <v>0</v>
      </c>
      <c r="P120" s="101">
        <f t="shared" si="17"/>
        <v>0</v>
      </c>
    </row>
    <row r="121" spans="1:16" x14ac:dyDescent="0.3">
      <c r="A121" s="82" t="s">
        <v>42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47</v>
      </c>
      <c r="G121" s="46" t="s">
        <v>180</v>
      </c>
      <c r="H121" s="32">
        <v>39613538.310000002</v>
      </c>
      <c r="I121" s="32"/>
      <c r="J121" s="32">
        <f t="shared" ref="J121:J127" si="18">H121+I121</f>
        <v>39613538.310000002</v>
      </c>
      <c r="K121" s="32">
        <v>0</v>
      </c>
      <c r="L121" s="32"/>
      <c r="M121" s="32">
        <f t="shared" ref="M121:M127" si="19">K121+L121</f>
        <v>0</v>
      </c>
      <c r="N121" s="32">
        <v>0</v>
      </c>
      <c r="O121" s="32"/>
      <c r="P121" s="32">
        <f t="shared" si="16"/>
        <v>0</v>
      </c>
    </row>
    <row r="122" spans="1:16" ht="36" x14ac:dyDescent="0.3">
      <c r="A122" s="36" t="s">
        <v>210</v>
      </c>
      <c r="B122" s="28" t="s">
        <v>43</v>
      </c>
      <c r="C122" s="28" t="s">
        <v>100</v>
      </c>
      <c r="D122" s="58" t="s">
        <v>121</v>
      </c>
      <c r="E122" s="29" t="s">
        <v>46</v>
      </c>
      <c r="F122" s="46" t="s">
        <v>209</v>
      </c>
      <c r="G122" s="46" t="s">
        <v>180</v>
      </c>
      <c r="H122" s="32">
        <v>49452.09</v>
      </c>
      <c r="I122" s="32"/>
      <c r="J122" s="32">
        <f t="shared" si="18"/>
        <v>49452.09</v>
      </c>
      <c r="K122" s="32"/>
      <c r="L122" s="32"/>
      <c r="M122" s="32"/>
      <c r="N122" s="32"/>
      <c r="O122" s="32"/>
      <c r="P122" s="32"/>
    </row>
    <row r="123" spans="1:16" x14ac:dyDescent="0.3">
      <c r="A123" s="82" t="s">
        <v>50</v>
      </c>
      <c r="B123" s="28" t="s">
        <v>43</v>
      </c>
      <c r="C123" s="28" t="s">
        <v>100</v>
      </c>
      <c r="D123" s="58" t="s">
        <v>121</v>
      </c>
      <c r="E123" s="29" t="s">
        <v>51</v>
      </c>
      <c r="F123" s="46" t="s">
        <v>52</v>
      </c>
      <c r="G123" s="46" t="s">
        <v>180</v>
      </c>
      <c r="H123" s="32">
        <v>8983667.3300000001</v>
      </c>
      <c r="I123" s="32"/>
      <c r="J123" s="32">
        <f t="shared" si="18"/>
        <v>8983667.3300000001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118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119</v>
      </c>
      <c r="G124" s="46" t="s">
        <v>180</v>
      </c>
      <c r="H124" s="32">
        <v>54991.59</v>
      </c>
      <c r="I124" s="32"/>
      <c r="J124" s="32">
        <f t="shared" si="18"/>
        <v>54991.59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82" t="s">
        <v>236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235</v>
      </c>
      <c r="G125" s="46" t="s">
        <v>180</v>
      </c>
      <c r="H125" s="32">
        <v>2191130</v>
      </c>
      <c r="I125" s="32"/>
      <c r="J125" s="32">
        <f t="shared" si="18"/>
        <v>2191130</v>
      </c>
      <c r="K125" s="32"/>
      <c r="L125" s="32"/>
      <c r="M125" s="32"/>
      <c r="N125" s="32"/>
      <c r="O125" s="32"/>
      <c r="P125" s="32"/>
    </row>
    <row r="126" spans="1:16" ht="24" x14ac:dyDescent="0.3">
      <c r="A126" s="82" t="s">
        <v>214</v>
      </c>
      <c r="B126" s="28" t="s">
        <v>43</v>
      </c>
      <c r="C126" s="28" t="s">
        <v>100</v>
      </c>
      <c r="D126" s="58" t="s">
        <v>121</v>
      </c>
      <c r="E126" s="29" t="s">
        <v>54</v>
      </c>
      <c r="F126" s="46" t="s">
        <v>213</v>
      </c>
      <c r="G126" s="46" t="s">
        <v>180</v>
      </c>
      <c r="H126" s="32">
        <v>12746</v>
      </c>
      <c r="I126" s="32"/>
      <c r="J126" s="32">
        <f t="shared" si="18"/>
        <v>12746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82" t="s">
        <v>122</v>
      </c>
      <c r="B127" s="28" t="s">
        <v>43</v>
      </c>
      <c r="C127" s="28" t="s">
        <v>123</v>
      </c>
      <c r="D127" s="58" t="s">
        <v>121</v>
      </c>
      <c r="E127" s="29" t="s">
        <v>54</v>
      </c>
      <c r="F127" s="46" t="s">
        <v>124</v>
      </c>
      <c r="G127" s="46" t="s">
        <v>180</v>
      </c>
      <c r="H127" s="32">
        <v>4200</v>
      </c>
      <c r="I127" s="32"/>
      <c r="J127" s="32">
        <f t="shared" si="18"/>
        <v>4200</v>
      </c>
      <c r="K127" s="32">
        <v>0</v>
      </c>
      <c r="L127" s="32"/>
      <c r="M127" s="32">
        <f t="shared" si="19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715" t="s">
        <v>178</v>
      </c>
      <c r="B128" s="715"/>
      <c r="C128" s="715"/>
      <c r="D128" s="715"/>
      <c r="E128" s="715"/>
      <c r="F128" s="715"/>
      <c r="G128" s="715"/>
      <c r="H128" s="101">
        <f>SUM(H121:H127)</f>
        <v>50909725.320000008</v>
      </c>
      <c r="I128" s="101">
        <f t="shared" ref="I128:P128" si="20">SUM(I121:I127)</f>
        <v>0</v>
      </c>
      <c r="J128" s="101">
        <f t="shared" si="20"/>
        <v>50909725.320000008</v>
      </c>
      <c r="K128" s="101">
        <f t="shared" si="20"/>
        <v>0</v>
      </c>
      <c r="L128" s="101">
        <f t="shared" si="20"/>
        <v>0</v>
      </c>
      <c r="M128" s="101">
        <f t="shared" si="20"/>
        <v>0</v>
      </c>
      <c r="N128" s="101">
        <f t="shared" si="20"/>
        <v>0</v>
      </c>
      <c r="O128" s="101">
        <f t="shared" si="20"/>
        <v>0</v>
      </c>
      <c r="P128" s="101">
        <f t="shared" si="20"/>
        <v>0</v>
      </c>
    </row>
    <row r="129" spans="1:16" x14ac:dyDescent="0.3">
      <c r="A129" s="706" t="s">
        <v>179</v>
      </c>
      <c r="B129" s="706"/>
      <c r="C129" s="706"/>
      <c r="D129" s="706"/>
      <c r="E129" s="706"/>
      <c r="F129" s="706"/>
      <c r="G129" s="706"/>
      <c r="H129" s="101">
        <f>H120+H128</f>
        <v>78604701.439999998</v>
      </c>
      <c r="I129" s="101">
        <f t="shared" ref="I129:P129" si="21">I120+I128</f>
        <v>0</v>
      </c>
      <c r="J129" s="101">
        <f t="shared" si="21"/>
        <v>78604701.439999998</v>
      </c>
      <c r="K129" s="101">
        <f t="shared" si="21"/>
        <v>0</v>
      </c>
      <c r="L129" s="101">
        <f t="shared" si="21"/>
        <v>0</v>
      </c>
      <c r="M129" s="101">
        <f t="shared" si="21"/>
        <v>0</v>
      </c>
      <c r="N129" s="101">
        <f t="shared" si="21"/>
        <v>0</v>
      </c>
      <c r="O129" s="101">
        <f t="shared" si="21"/>
        <v>0</v>
      </c>
      <c r="P129" s="101">
        <f t="shared" si="21"/>
        <v>0</v>
      </c>
    </row>
    <row r="130" spans="1:16" x14ac:dyDescent="0.3">
      <c r="A130" s="725" t="s">
        <v>201</v>
      </c>
      <c r="B130" s="726"/>
      <c r="C130" s="726"/>
      <c r="D130" s="726"/>
      <c r="E130" s="726"/>
      <c r="F130" s="726"/>
      <c r="G130" s="726"/>
      <c r="H130" s="726"/>
      <c r="I130" s="726"/>
      <c r="J130" s="726"/>
      <c r="K130" s="726"/>
      <c r="L130" s="726"/>
      <c r="M130" s="726"/>
      <c r="N130" s="726"/>
      <c r="O130" s="726"/>
      <c r="P130" s="727"/>
    </row>
    <row r="131" spans="1:16" x14ac:dyDescent="0.3">
      <c r="A131" s="82" t="s">
        <v>42</v>
      </c>
      <c r="B131" s="28" t="s">
        <v>43</v>
      </c>
      <c r="C131" s="28" t="s">
        <v>100</v>
      </c>
      <c r="D131" s="58" t="s">
        <v>202</v>
      </c>
      <c r="E131" s="29" t="s">
        <v>46</v>
      </c>
      <c r="F131" s="46" t="s">
        <v>47</v>
      </c>
      <c r="G131" s="46" t="s">
        <v>203</v>
      </c>
      <c r="H131" s="32">
        <v>4554000</v>
      </c>
      <c r="I131" s="32"/>
      <c r="J131" s="26">
        <f t="shared" ref="J131:J132" si="22">H131+I131</f>
        <v>4554000</v>
      </c>
      <c r="K131" s="32">
        <v>0</v>
      </c>
      <c r="L131" s="32"/>
      <c r="M131" s="26">
        <f t="shared" ref="M131:M132" si="23">K131+L131</f>
        <v>0</v>
      </c>
      <c r="N131" s="32">
        <v>0</v>
      </c>
      <c r="O131" s="147"/>
      <c r="P131" s="148">
        <f t="shared" ref="P131:P132" si="24">N131+O131</f>
        <v>0</v>
      </c>
    </row>
    <row r="132" spans="1:16" x14ac:dyDescent="0.3">
      <c r="A132" s="82" t="s">
        <v>50</v>
      </c>
      <c r="B132" s="28" t="s">
        <v>43</v>
      </c>
      <c r="C132" s="28" t="s">
        <v>100</v>
      </c>
      <c r="D132" s="58" t="s">
        <v>202</v>
      </c>
      <c r="E132" s="29" t="s">
        <v>51</v>
      </c>
      <c r="F132" s="46" t="s">
        <v>52</v>
      </c>
      <c r="G132" s="46" t="s">
        <v>203</v>
      </c>
      <c r="H132" s="32">
        <v>1375308</v>
      </c>
      <c r="I132" s="32"/>
      <c r="J132" s="26">
        <f t="shared" si="22"/>
        <v>1375308</v>
      </c>
      <c r="K132" s="32">
        <v>0</v>
      </c>
      <c r="L132" s="32"/>
      <c r="M132" s="26">
        <f t="shared" si="23"/>
        <v>0</v>
      </c>
      <c r="N132" s="32">
        <v>0</v>
      </c>
      <c r="O132" s="147"/>
      <c r="P132" s="148">
        <f t="shared" si="24"/>
        <v>0</v>
      </c>
    </row>
    <row r="133" spans="1:16" ht="15" thickBot="1" x14ac:dyDescent="0.35">
      <c r="A133" s="728" t="s">
        <v>204</v>
      </c>
      <c r="B133" s="728"/>
      <c r="C133" s="728"/>
      <c r="D133" s="728"/>
      <c r="E133" s="728"/>
      <c r="F133" s="728"/>
      <c r="G133" s="728"/>
      <c r="H133" s="149">
        <f>SUM(H131:H132)</f>
        <v>5929308</v>
      </c>
      <c r="I133" s="149">
        <f t="shared" ref="I133:P133" si="25">SUM(I131:I132)</f>
        <v>0</v>
      </c>
      <c r="J133" s="149">
        <f t="shared" si="25"/>
        <v>5929308</v>
      </c>
      <c r="K133" s="149">
        <f t="shared" si="25"/>
        <v>0</v>
      </c>
      <c r="L133" s="149">
        <f t="shared" si="25"/>
        <v>0</v>
      </c>
      <c r="M133" s="149">
        <f t="shared" si="25"/>
        <v>0</v>
      </c>
      <c r="N133" s="149">
        <f t="shared" si="25"/>
        <v>0</v>
      </c>
      <c r="O133" s="149">
        <f t="shared" si="25"/>
        <v>0</v>
      </c>
      <c r="P133" s="149">
        <f t="shared" si="25"/>
        <v>0</v>
      </c>
    </row>
    <row r="134" spans="1:16" ht="15" thickBot="1" x14ac:dyDescent="0.35">
      <c r="A134" s="729" t="s">
        <v>205</v>
      </c>
      <c r="B134" s="730"/>
      <c r="C134" s="730"/>
      <c r="D134" s="730"/>
      <c r="E134" s="730"/>
      <c r="F134" s="730"/>
      <c r="G134" s="730"/>
      <c r="H134" s="730"/>
      <c r="I134" s="730"/>
      <c r="J134" s="730"/>
      <c r="K134" s="730"/>
      <c r="L134" s="730"/>
      <c r="M134" s="730"/>
      <c r="N134" s="730"/>
      <c r="O134" s="730"/>
      <c r="P134" s="731"/>
    </row>
    <row r="135" spans="1:16" x14ac:dyDescent="0.3">
      <c r="A135" s="150" t="s">
        <v>42</v>
      </c>
      <c r="B135" s="56" t="s">
        <v>43</v>
      </c>
      <c r="C135" s="56" t="s">
        <v>100</v>
      </c>
      <c r="D135" s="56" t="s">
        <v>206</v>
      </c>
      <c r="E135" s="56" t="s">
        <v>46</v>
      </c>
      <c r="F135" s="56" t="s">
        <v>47</v>
      </c>
      <c r="G135" s="46" t="s">
        <v>207</v>
      </c>
      <c r="H135" s="151">
        <v>251508</v>
      </c>
      <c r="I135" s="152"/>
      <c r="J135" s="26">
        <f t="shared" ref="J135:J136" si="26">H135+I135</f>
        <v>251508</v>
      </c>
      <c r="K135" s="26">
        <v>0</v>
      </c>
      <c r="L135" s="153"/>
      <c r="M135" s="26">
        <f t="shared" ref="M135:M136" si="27">K135+L135</f>
        <v>0</v>
      </c>
      <c r="N135" s="32">
        <v>0</v>
      </c>
      <c r="O135" s="147"/>
      <c r="P135" s="148">
        <f t="shared" ref="P135:P136" si="28">N135+O135</f>
        <v>0</v>
      </c>
    </row>
    <row r="136" spans="1:16" x14ac:dyDescent="0.3">
      <c r="A136" s="37" t="s">
        <v>50</v>
      </c>
      <c r="B136" s="61" t="s">
        <v>43</v>
      </c>
      <c r="C136" s="61" t="s">
        <v>100</v>
      </c>
      <c r="D136" s="61" t="s">
        <v>206</v>
      </c>
      <c r="E136" s="61" t="s">
        <v>51</v>
      </c>
      <c r="F136" s="61" t="s">
        <v>52</v>
      </c>
      <c r="G136" s="161" t="s">
        <v>207</v>
      </c>
      <c r="H136" s="154">
        <v>75955.42</v>
      </c>
      <c r="I136" s="162"/>
      <c r="J136" s="51">
        <f t="shared" si="26"/>
        <v>75955.42</v>
      </c>
      <c r="K136" s="51">
        <v>0</v>
      </c>
      <c r="L136" s="156"/>
      <c r="M136" s="51">
        <f t="shared" si="27"/>
        <v>0</v>
      </c>
      <c r="N136" s="38">
        <v>0</v>
      </c>
      <c r="O136" s="163"/>
      <c r="P136" s="164">
        <f t="shared" si="28"/>
        <v>0</v>
      </c>
    </row>
    <row r="137" spans="1:16" x14ac:dyDescent="0.3">
      <c r="A137" s="706" t="s">
        <v>208</v>
      </c>
      <c r="B137" s="706"/>
      <c r="C137" s="706"/>
      <c r="D137" s="706"/>
      <c r="E137" s="706"/>
      <c r="F137" s="706"/>
      <c r="G137" s="706"/>
      <c r="H137" s="98">
        <f>SUM(H135:H136)</f>
        <v>327463.42</v>
      </c>
      <c r="I137" s="98">
        <f>SUM(I135:I136)</f>
        <v>0</v>
      </c>
      <c r="J137" s="98">
        <f>H137+I137</f>
        <v>327463.42</v>
      </c>
      <c r="K137" s="98">
        <f t="shared" ref="K137" si="29">SUM(K135:K136)</f>
        <v>0</v>
      </c>
      <c r="L137" s="98"/>
      <c r="M137" s="98"/>
      <c r="N137" s="98">
        <f>SUM(N135:N136)</f>
        <v>0</v>
      </c>
      <c r="O137" s="98"/>
      <c r="P137" s="98"/>
    </row>
    <row r="138" spans="1:16" ht="30" customHeight="1" x14ac:dyDescent="0.3">
      <c r="A138" s="735" t="s">
        <v>216</v>
      </c>
      <c r="B138" s="736"/>
      <c r="C138" s="736"/>
      <c r="D138" s="736"/>
      <c r="E138" s="736"/>
      <c r="F138" s="736"/>
      <c r="G138" s="736"/>
      <c r="H138" s="736"/>
      <c r="I138" s="736"/>
      <c r="J138" s="736"/>
      <c r="K138" s="736"/>
      <c r="L138" s="736"/>
      <c r="M138" s="736"/>
      <c r="N138" s="736"/>
      <c r="O138" s="736"/>
      <c r="P138" s="737"/>
    </row>
    <row r="139" spans="1:16" x14ac:dyDescent="0.3">
      <c r="A139" s="150" t="s">
        <v>42</v>
      </c>
      <c r="B139" s="56" t="s">
        <v>43</v>
      </c>
      <c r="C139" s="56" t="s">
        <v>100</v>
      </c>
      <c r="D139" s="58" t="s">
        <v>217</v>
      </c>
      <c r="E139" s="58" t="s">
        <v>46</v>
      </c>
      <c r="F139" s="56" t="s">
        <v>47</v>
      </c>
      <c r="G139" s="46" t="s">
        <v>218</v>
      </c>
      <c r="H139" s="155">
        <v>99000</v>
      </c>
      <c r="I139" s="155"/>
      <c r="J139" s="26">
        <f t="shared" ref="J139:J140" si="30">H139+I139</f>
        <v>99000</v>
      </c>
      <c r="K139" s="32">
        <v>0</v>
      </c>
      <c r="L139" s="34"/>
      <c r="M139" s="26">
        <f t="shared" ref="M139:M140" si="31">K139+L139</f>
        <v>0</v>
      </c>
      <c r="N139" s="32">
        <v>0</v>
      </c>
      <c r="O139" s="147"/>
      <c r="P139" s="148">
        <f t="shared" ref="P139:P140" si="32">N139+O139</f>
        <v>0</v>
      </c>
    </row>
    <row r="140" spans="1:16" x14ac:dyDescent="0.3">
      <c r="A140" s="37" t="s">
        <v>50</v>
      </c>
      <c r="B140" s="61" t="s">
        <v>43</v>
      </c>
      <c r="C140" s="61" t="s">
        <v>100</v>
      </c>
      <c r="D140" s="58" t="s">
        <v>217</v>
      </c>
      <c r="E140" s="58" t="s">
        <v>51</v>
      </c>
      <c r="F140" s="61" t="s">
        <v>52</v>
      </c>
      <c r="G140" s="46" t="s">
        <v>218</v>
      </c>
      <c r="H140" s="155">
        <v>29898</v>
      </c>
      <c r="I140" s="155"/>
      <c r="J140" s="51">
        <f t="shared" si="30"/>
        <v>29898</v>
      </c>
      <c r="K140" s="32">
        <v>0</v>
      </c>
      <c r="L140" s="34"/>
      <c r="M140" s="51">
        <f t="shared" si="31"/>
        <v>0</v>
      </c>
      <c r="N140" s="32">
        <v>0</v>
      </c>
      <c r="O140" s="147"/>
      <c r="P140" s="164">
        <f t="shared" si="32"/>
        <v>0</v>
      </c>
    </row>
    <row r="141" spans="1:16" x14ac:dyDescent="0.3">
      <c r="A141" s="706" t="s">
        <v>215</v>
      </c>
      <c r="B141" s="706"/>
      <c r="C141" s="706"/>
      <c r="D141" s="706"/>
      <c r="E141" s="706"/>
      <c r="F141" s="706"/>
      <c r="G141" s="706"/>
      <c r="H141" s="98">
        <f>SUM(H139:H140)</f>
        <v>128898</v>
      </c>
      <c r="I141" s="98">
        <f t="shared" ref="I141:P141" si="33">SUM(I139:I140)</f>
        <v>0</v>
      </c>
      <c r="J141" s="98">
        <f t="shared" si="33"/>
        <v>128898</v>
      </c>
      <c r="K141" s="98">
        <f t="shared" si="33"/>
        <v>0</v>
      </c>
      <c r="L141" s="98">
        <f t="shared" si="33"/>
        <v>0</v>
      </c>
      <c r="M141" s="98">
        <f t="shared" si="33"/>
        <v>0</v>
      </c>
      <c r="N141" s="98">
        <f t="shared" si="33"/>
        <v>0</v>
      </c>
      <c r="O141" s="98">
        <f t="shared" si="33"/>
        <v>0</v>
      </c>
      <c r="P141" s="98">
        <f t="shared" si="33"/>
        <v>0</v>
      </c>
    </row>
    <row r="142" spans="1:16" ht="28.95" customHeight="1" x14ac:dyDescent="0.3">
      <c r="A142" s="723" t="s">
        <v>160</v>
      </c>
      <c r="B142" s="687"/>
      <c r="C142" s="687"/>
      <c r="D142" s="687"/>
      <c r="E142" s="687"/>
      <c r="F142" s="687"/>
      <c r="G142" s="687"/>
      <c r="H142" s="687"/>
      <c r="I142" s="687"/>
      <c r="J142" s="687"/>
      <c r="K142" s="687"/>
      <c r="L142" s="687"/>
      <c r="M142" s="687"/>
      <c r="N142" s="687"/>
      <c r="O142" s="687"/>
      <c r="P142" s="724"/>
    </row>
    <row r="143" spans="1:16" ht="26.4" x14ac:dyDescent="0.3">
      <c r="A143" s="104" t="s">
        <v>161</v>
      </c>
      <c r="B143" s="40">
        <v>10</v>
      </c>
      <c r="C143" s="40" t="s">
        <v>162</v>
      </c>
      <c r="D143" s="45" t="s">
        <v>163</v>
      </c>
      <c r="E143" s="45" t="s">
        <v>174</v>
      </c>
      <c r="F143" s="45" t="s">
        <v>165</v>
      </c>
      <c r="G143" s="45" t="s">
        <v>182</v>
      </c>
      <c r="H143" s="32">
        <v>2216000</v>
      </c>
      <c r="I143" s="32"/>
      <c r="J143" s="32">
        <f>H143+I143</f>
        <v>2216000</v>
      </c>
      <c r="K143" s="32">
        <v>0</v>
      </c>
      <c r="L143" s="32"/>
      <c r="M143" s="32">
        <f>K143+L143</f>
        <v>0</v>
      </c>
      <c r="N143" s="32">
        <v>0</v>
      </c>
      <c r="O143" s="97"/>
      <c r="P143" s="32">
        <f>N143+O143</f>
        <v>0</v>
      </c>
    </row>
    <row r="144" spans="1:16" x14ac:dyDescent="0.3">
      <c r="A144" s="708" t="s">
        <v>167</v>
      </c>
      <c r="B144" s="709"/>
      <c r="C144" s="709"/>
      <c r="D144" s="709"/>
      <c r="E144" s="709"/>
      <c r="F144" s="709"/>
      <c r="G144" s="710"/>
      <c r="H144" s="101">
        <f t="shared" ref="H144:P144" si="34">SUM(H143:H143)</f>
        <v>2216000</v>
      </c>
      <c r="I144" s="101">
        <f t="shared" si="34"/>
        <v>0</v>
      </c>
      <c r="J144" s="101">
        <f t="shared" si="34"/>
        <v>2216000</v>
      </c>
      <c r="K144" s="101">
        <f t="shared" si="34"/>
        <v>0</v>
      </c>
      <c r="L144" s="101">
        <f t="shared" si="34"/>
        <v>0</v>
      </c>
      <c r="M144" s="101">
        <f t="shared" si="34"/>
        <v>0</v>
      </c>
      <c r="N144" s="101">
        <f t="shared" si="34"/>
        <v>0</v>
      </c>
      <c r="O144" s="101">
        <f t="shared" si="34"/>
        <v>0</v>
      </c>
      <c r="P144" s="101">
        <f t="shared" si="34"/>
        <v>0</v>
      </c>
    </row>
    <row r="145" spans="1:16" ht="25.2" customHeight="1" x14ac:dyDescent="0.3">
      <c r="A145" s="711" t="s">
        <v>168</v>
      </c>
      <c r="B145" s="712"/>
      <c r="C145" s="712"/>
      <c r="D145" s="712"/>
      <c r="E145" s="712"/>
      <c r="F145" s="712"/>
      <c r="G145" s="712"/>
      <c r="H145" s="712"/>
      <c r="I145" s="712"/>
      <c r="J145" s="712"/>
      <c r="K145" s="712"/>
      <c r="L145" s="712"/>
      <c r="M145" s="712"/>
      <c r="N145" s="712"/>
      <c r="O145" s="712"/>
      <c r="P145" s="713"/>
    </row>
    <row r="146" spans="1:16" ht="26.4" x14ac:dyDescent="0.3">
      <c r="A146" s="105" t="s">
        <v>161</v>
      </c>
      <c r="B146" s="106" t="s">
        <v>43</v>
      </c>
      <c r="C146" s="106" t="s">
        <v>100</v>
      </c>
      <c r="D146" s="107" t="s">
        <v>169</v>
      </c>
      <c r="E146" s="107" t="s">
        <v>164</v>
      </c>
      <c r="F146" s="107" t="s">
        <v>165</v>
      </c>
      <c r="G146" s="108" t="s">
        <v>170</v>
      </c>
      <c r="H146" s="32">
        <v>876245</v>
      </c>
      <c r="I146" s="32"/>
      <c r="J146" s="32">
        <f>H146+I146</f>
        <v>876245</v>
      </c>
      <c r="K146" s="32">
        <v>0</v>
      </c>
      <c r="L146" s="32"/>
      <c r="M146" s="32">
        <f t="shared" ref="M146:M147" si="35">K146+L146</f>
        <v>0</v>
      </c>
      <c r="N146" s="32">
        <v>0</v>
      </c>
      <c r="O146" s="97"/>
      <c r="P146" s="32">
        <f t="shared" ref="P146:P147" si="36">N146+O146</f>
        <v>0</v>
      </c>
    </row>
    <row r="147" spans="1:16" x14ac:dyDescent="0.3">
      <c r="A147" s="105" t="s">
        <v>175</v>
      </c>
      <c r="B147" s="40" t="s">
        <v>172</v>
      </c>
      <c r="C147" s="40" t="s">
        <v>173</v>
      </c>
      <c r="D147" s="45" t="s">
        <v>169</v>
      </c>
      <c r="E147" s="45" t="s">
        <v>174</v>
      </c>
      <c r="F147" s="45" t="s">
        <v>171</v>
      </c>
      <c r="G147" s="45" t="s">
        <v>170</v>
      </c>
      <c r="H147" s="32">
        <v>93777</v>
      </c>
      <c r="I147" s="32"/>
      <c r="J147" s="32">
        <f>H147+I147</f>
        <v>93777</v>
      </c>
      <c r="K147" s="32">
        <v>0</v>
      </c>
      <c r="L147" s="32"/>
      <c r="M147" s="32">
        <f t="shared" si="35"/>
        <v>0</v>
      </c>
      <c r="N147" s="32">
        <v>0</v>
      </c>
      <c r="O147" s="97"/>
      <c r="P147" s="32">
        <f t="shared" si="36"/>
        <v>0</v>
      </c>
    </row>
    <row r="148" spans="1:16" x14ac:dyDescent="0.3">
      <c r="A148" s="708" t="s">
        <v>176</v>
      </c>
      <c r="B148" s="709"/>
      <c r="C148" s="709"/>
      <c r="D148" s="709"/>
      <c r="E148" s="709"/>
      <c r="F148" s="709"/>
      <c r="G148" s="710"/>
      <c r="H148" s="101">
        <f>SUM(H146:H147)</f>
        <v>970022</v>
      </c>
      <c r="I148" s="101">
        <f t="shared" ref="I148:P148" si="37">SUM(I146:I147)</f>
        <v>0</v>
      </c>
      <c r="J148" s="101">
        <f t="shared" si="37"/>
        <v>970022</v>
      </c>
      <c r="K148" s="101">
        <f t="shared" si="37"/>
        <v>0</v>
      </c>
      <c r="L148" s="101">
        <f t="shared" si="37"/>
        <v>0</v>
      </c>
      <c r="M148" s="101">
        <f t="shared" si="37"/>
        <v>0</v>
      </c>
      <c r="N148" s="101">
        <f t="shared" si="37"/>
        <v>0</v>
      </c>
      <c r="O148" s="101">
        <f t="shared" si="37"/>
        <v>0</v>
      </c>
      <c r="P148" s="101">
        <f t="shared" si="37"/>
        <v>0</v>
      </c>
    </row>
    <row r="149" spans="1:16" x14ac:dyDescent="0.3">
      <c r="A149" s="717" t="s">
        <v>187</v>
      </c>
      <c r="B149" s="718"/>
      <c r="C149" s="718"/>
      <c r="D149" s="718"/>
      <c r="E149" s="718"/>
      <c r="F149" s="718"/>
      <c r="G149" s="718"/>
      <c r="H149" s="718"/>
      <c r="I149" s="718"/>
      <c r="J149" s="718"/>
      <c r="K149" s="718"/>
      <c r="L149" s="718"/>
      <c r="M149" s="718"/>
      <c r="N149" s="718"/>
      <c r="O149" s="718"/>
      <c r="P149" s="719"/>
    </row>
    <row r="150" spans="1:16" ht="26.4" x14ac:dyDescent="0.3">
      <c r="A150" s="129" t="s">
        <v>81</v>
      </c>
      <c r="B150" s="130" t="s">
        <v>43</v>
      </c>
      <c r="C150" s="131" t="s">
        <v>100</v>
      </c>
      <c r="D150" s="131" t="s">
        <v>188</v>
      </c>
      <c r="E150" s="131">
        <v>244</v>
      </c>
      <c r="F150" s="131" t="s">
        <v>82</v>
      </c>
      <c r="G150" s="132" t="s">
        <v>189</v>
      </c>
      <c r="H150" s="32">
        <v>3150000</v>
      </c>
      <c r="I150" s="32"/>
      <c r="J150" s="32">
        <f>H150+I150</f>
        <v>3150000</v>
      </c>
      <c r="K150" s="32">
        <v>0</v>
      </c>
      <c r="L150" s="32"/>
      <c r="M150" s="32">
        <f t="shared" ref="M150" si="38">K150+L150</f>
        <v>0</v>
      </c>
      <c r="N150" s="32">
        <v>0</v>
      </c>
      <c r="O150" s="97"/>
      <c r="P150" s="32">
        <f t="shared" ref="P150" si="39">N150+O150</f>
        <v>0</v>
      </c>
    </row>
    <row r="151" spans="1:16" x14ac:dyDescent="0.3">
      <c r="A151" s="708" t="s">
        <v>190</v>
      </c>
      <c r="B151" s="709"/>
      <c r="C151" s="709"/>
      <c r="D151" s="709"/>
      <c r="E151" s="709"/>
      <c r="F151" s="709"/>
      <c r="G151" s="710"/>
      <c r="H151" s="101">
        <f>SUM(H150)</f>
        <v>3150000</v>
      </c>
      <c r="I151" s="101">
        <f t="shared" ref="I151:P151" si="40">SUM(I150)</f>
        <v>0</v>
      </c>
      <c r="J151" s="101">
        <f t="shared" si="40"/>
        <v>3150000</v>
      </c>
      <c r="K151" s="101">
        <f t="shared" si="40"/>
        <v>0</v>
      </c>
      <c r="L151" s="101">
        <f t="shared" si="40"/>
        <v>0</v>
      </c>
      <c r="M151" s="101">
        <f t="shared" si="40"/>
        <v>0</v>
      </c>
      <c r="N151" s="101">
        <f t="shared" si="40"/>
        <v>0</v>
      </c>
      <c r="O151" s="101">
        <f t="shared" si="40"/>
        <v>0</v>
      </c>
      <c r="P151" s="101">
        <f t="shared" si="40"/>
        <v>0</v>
      </c>
    </row>
    <row r="152" spans="1:16" x14ac:dyDescent="0.3">
      <c r="A152" s="720" t="s">
        <v>191</v>
      </c>
      <c r="B152" s="721"/>
      <c r="C152" s="721"/>
      <c r="D152" s="721"/>
      <c r="E152" s="721"/>
      <c r="F152" s="721"/>
      <c r="G152" s="721"/>
      <c r="H152" s="721"/>
      <c r="I152" s="721"/>
      <c r="J152" s="721"/>
      <c r="K152" s="721"/>
      <c r="L152" s="721"/>
      <c r="M152" s="721"/>
      <c r="N152" s="721"/>
      <c r="O152" s="721"/>
      <c r="P152" s="722"/>
    </row>
    <row r="153" spans="1:16" x14ac:dyDescent="0.3">
      <c r="A153" s="133" t="s">
        <v>259</v>
      </c>
      <c r="B153" s="133" t="s">
        <v>172</v>
      </c>
      <c r="C153" s="133" t="s">
        <v>173</v>
      </c>
      <c r="D153" s="134" t="s">
        <v>193</v>
      </c>
      <c r="E153" s="134" t="s">
        <v>174</v>
      </c>
      <c r="F153" s="134" t="s">
        <v>171</v>
      </c>
      <c r="G153" s="132" t="s">
        <v>195</v>
      </c>
      <c r="H153" s="32">
        <v>2156</v>
      </c>
      <c r="I153" s="32"/>
      <c r="J153" s="32">
        <f t="shared" ref="J153:J156" si="41">H153+I153</f>
        <v>2156</v>
      </c>
      <c r="K153" s="32">
        <v>0</v>
      </c>
      <c r="L153" s="32"/>
      <c r="M153" s="32">
        <f t="shared" ref="M153:M156" si="42">K153+L153</f>
        <v>0</v>
      </c>
      <c r="N153" s="32">
        <v>0</v>
      </c>
      <c r="O153" s="97"/>
      <c r="P153" s="32">
        <f t="shared" ref="P153:P156" si="43">N153+O153</f>
        <v>0</v>
      </c>
    </row>
    <row r="154" spans="1:16" x14ac:dyDescent="0.3">
      <c r="A154" s="133" t="s">
        <v>259</v>
      </c>
      <c r="B154" s="133" t="s">
        <v>172</v>
      </c>
      <c r="C154" s="133" t="s">
        <v>173</v>
      </c>
      <c r="D154" s="134" t="s">
        <v>194</v>
      </c>
      <c r="E154" s="134" t="s">
        <v>174</v>
      </c>
      <c r="F154" s="134" t="s">
        <v>171</v>
      </c>
      <c r="G154" s="132" t="s">
        <v>48</v>
      </c>
      <c r="H154" s="32">
        <v>924</v>
      </c>
      <c r="I154" s="32"/>
      <c r="J154" s="32">
        <f t="shared" si="41"/>
        <v>924</v>
      </c>
      <c r="K154" s="32">
        <v>0</v>
      </c>
      <c r="L154" s="32"/>
      <c r="M154" s="32">
        <f t="shared" si="42"/>
        <v>0</v>
      </c>
      <c r="N154" s="32">
        <v>0</v>
      </c>
      <c r="O154" s="97"/>
      <c r="P154" s="32">
        <f t="shared" si="43"/>
        <v>0</v>
      </c>
    </row>
    <row r="155" spans="1:16" ht="26.4" x14ac:dyDescent="0.3">
      <c r="A155" s="133" t="s">
        <v>192</v>
      </c>
      <c r="B155" s="133" t="s">
        <v>172</v>
      </c>
      <c r="C155" s="133" t="s">
        <v>173</v>
      </c>
      <c r="D155" s="134" t="s">
        <v>193</v>
      </c>
      <c r="E155" s="134" t="s">
        <v>164</v>
      </c>
      <c r="F155" s="134" t="s">
        <v>165</v>
      </c>
      <c r="G155" s="132" t="s">
        <v>195</v>
      </c>
      <c r="H155" s="32">
        <v>1260000</v>
      </c>
      <c r="I155" s="32"/>
      <c r="J155" s="32">
        <f t="shared" si="41"/>
        <v>1260000</v>
      </c>
      <c r="K155" s="32">
        <v>0</v>
      </c>
      <c r="L155" s="32"/>
      <c r="M155" s="32">
        <f t="shared" si="42"/>
        <v>0</v>
      </c>
      <c r="N155" s="32">
        <v>0</v>
      </c>
      <c r="O155" s="97"/>
      <c r="P155" s="32">
        <f t="shared" si="43"/>
        <v>0</v>
      </c>
    </row>
    <row r="156" spans="1:16" ht="26.4" x14ac:dyDescent="0.3">
      <c r="A156" s="133" t="s">
        <v>192</v>
      </c>
      <c r="B156" s="133" t="s">
        <v>172</v>
      </c>
      <c r="C156" s="133" t="s">
        <v>173</v>
      </c>
      <c r="D156" s="134" t="s">
        <v>194</v>
      </c>
      <c r="E156" s="134" t="s">
        <v>164</v>
      </c>
      <c r="F156" s="134" t="s">
        <v>165</v>
      </c>
      <c r="G156" s="132" t="s">
        <v>48</v>
      </c>
      <c r="H156" s="32">
        <v>540000</v>
      </c>
      <c r="I156" s="32"/>
      <c r="J156" s="32">
        <f t="shared" si="41"/>
        <v>540000</v>
      </c>
      <c r="K156" s="32">
        <v>0</v>
      </c>
      <c r="L156" s="32"/>
      <c r="M156" s="32">
        <f t="shared" si="42"/>
        <v>0</v>
      </c>
      <c r="N156" s="32">
        <v>0</v>
      </c>
      <c r="O156" s="97"/>
      <c r="P156" s="32">
        <f t="shared" si="43"/>
        <v>0</v>
      </c>
    </row>
    <row r="157" spans="1:16" x14ac:dyDescent="0.3">
      <c r="A157" s="708" t="s">
        <v>196</v>
      </c>
      <c r="B157" s="709"/>
      <c r="C157" s="709"/>
      <c r="D157" s="709"/>
      <c r="E157" s="709"/>
      <c r="F157" s="709"/>
      <c r="G157" s="710"/>
      <c r="H157" s="101">
        <f>SUM(H153:H156)</f>
        <v>1803080</v>
      </c>
      <c r="I157" s="101">
        <f t="shared" ref="I157:P157" si="44">SUM(I153:I156)</f>
        <v>0</v>
      </c>
      <c r="J157" s="101">
        <f>SUM(J153:J156)</f>
        <v>1803080</v>
      </c>
      <c r="K157" s="101">
        <f t="shared" si="44"/>
        <v>0</v>
      </c>
      <c r="L157" s="101">
        <f t="shared" si="44"/>
        <v>0</v>
      </c>
      <c r="M157" s="101">
        <f t="shared" si="44"/>
        <v>0</v>
      </c>
      <c r="N157" s="101">
        <f t="shared" si="44"/>
        <v>0</v>
      </c>
      <c r="O157" s="101">
        <f t="shared" si="44"/>
        <v>0</v>
      </c>
      <c r="P157" s="101">
        <f t="shared" si="44"/>
        <v>0</v>
      </c>
    </row>
    <row r="158" spans="1:16" x14ac:dyDescent="0.3">
      <c r="A158" s="738" t="s">
        <v>260</v>
      </c>
      <c r="B158" s="739"/>
      <c r="C158" s="739"/>
      <c r="D158" s="739"/>
      <c r="E158" s="739"/>
      <c r="F158" s="739"/>
      <c r="G158" s="739"/>
      <c r="H158" s="739"/>
      <c r="I158" s="739"/>
      <c r="J158" s="739"/>
      <c r="K158" s="739"/>
      <c r="L158" s="739"/>
      <c r="M158" s="739"/>
      <c r="N158" s="739"/>
      <c r="O158" s="739"/>
      <c r="P158" s="740"/>
    </row>
    <row r="159" spans="1:16" x14ac:dyDescent="0.3">
      <c r="A159" s="40" t="s">
        <v>73</v>
      </c>
      <c r="B159" s="133" t="s">
        <v>43</v>
      </c>
      <c r="C159" s="133" t="s">
        <v>100</v>
      </c>
      <c r="D159" s="134" t="s">
        <v>224</v>
      </c>
      <c r="E159" s="134" t="s">
        <v>54</v>
      </c>
      <c r="F159" s="134" t="s">
        <v>74</v>
      </c>
      <c r="G159" s="132" t="s">
        <v>225</v>
      </c>
      <c r="H159" s="32">
        <v>95164.5</v>
      </c>
      <c r="I159" s="32"/>
      <c r="J159" s="32">
        <f t="shared" ref="J159:J162" si="45">H159+I159</f>
        <v>95164.5</v>
      </c>
      <c r="K159" s="32">
        <v>0</v>
      </c>
      <c r="L159" s="32"/>
      <c r="M159" s="32">
        <f t="shared" ref="M159:M167" si="46">K159+L159</f>
        <v>0</v>
      </c>
      <c r="N159" s="32">
        <v>0</v>
      </c>
      <c r="O159" s="97"/>
      <c r="P159" s="32">
        <f t="shared" ref="P159:P167" si="47">N159+O159</f>
        <v>0</v>
      </c>
    </row>
    <row r="160" spans="1:16" x14ac:dyDescent="0.3">
      <c r="A160" s="40" t="s">
        <v>73</v>
      </c>
      <c r="B160" s="133" t="s">
        <v>43</v>
      </c>
      <c r="C160" s="133" t="s">
        <v>100</v>
      </c>
      <c r="D160" s="134" t="s">
        <v>226</v>
      </c>
      <c r="E160" s="134" t="s">
        <v>54</v>
      </c>
      <c r="F160" s="134" t="s">
        <v>74</v>
      </c>
      <c r="G160" s="132" t="s">
        <v>48</v>
      </c>
      <c r="H160" s="32">
        <v>10573.5</v>
      </c>
      <c r="I160" s="32"/>
      <c r="J160" s="32">
        <f t="shared" si="45"/>
        <v>10573.5</v>
      </c>
      <c r="K160" s="32">
        <v>0</v>
      </c>
      <c r="L160" s="32"/>
      <c r="M160" s="32">
        <f t="shared" si="46"/>
        <v>0</v>
      </c>
      <c r="N160" s="32">
        <v>0</v>
      </c>
      <c r="O160" s="97"/>
      <c r="P160" s="32">
        <f t="shared" si="47"/>
        <v>0</v>
      </c>
    </row>
    <row r="161" spans="1:16" x14ac:dyDescent="0.3">
      <c r="A161" s="82" t="s">
        <v>220</v>
      </c>
      <c r="B161" s="133" t="s">
        <v>43</v>
      </c>
      <c r="C161" s="133" t="s">
        <v>100</v>
      </c>
      <c r="D161" s="134" t="s">
        <v>224</v>
      </c>
      <c r="E161" s="134" t="s">
        <v>54</v>
      </c>
      <c r="F161" s="134" t="s">
        <v>219</v>
      </c>
      <c r="G161" s="132" t="s">
        <v>225</v>
      </c>
      <c r="H161" s="32">
        <v>1608535.5</v>
      </c>
      <c r="I161" s="32"/>
      <c r="J161" s="32">
        <f t="shared" si="45"/>
        <v>1608535.5</v>
      </c>
      <c r="K161" s="32">
        <v>0</v>
      </c>
      <c r="L161" s="32"/>
      <c r="M161" s="32">
        <f t="shared" si="46"/>
        <v>0</v>
      </c>
      <c r="N161" s="32">
        <v>0</v>
      </c>
      <c r="O161" s="97"/>
      <c r="P161" s="32">
        <f t="shared" si="47"/>
        <v>0</v>
      </c>
    </row>
    <row r="162" spans="1:16" x14ac:dyDescent="0.3">
      <c r="A162" s="82" t="s">
        <v>220</v>
      </c>
      <c r="B162" s="133" t="s">
        <v>43</v>
      </c>
      <c r="C162" s="133" t="s">
        <v>100</v>
      </c>
      <c r="D162" s="134" t="s">
        <v>226</v>
      </c>
      <c r="E162" s="134" t="s">
        <v>54</v>
      </c>
      <c r="F162" s="134" t="s">
        <v>219</v>
      </c>
      <c r="G162" s="132" t="s">
        <v>48</v>
      </c>
      <c r="H162" s="32">
        <v>178726.5</v>
      </c>
      <c r="I162" s="32"/>
      <c r="J162" s="32">
        <f t="shared" si="45"/>
        <v>178726.5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708" t="s">
        <v>230</v>
      </c>
      <c r="B163" s="709"/>
      <c r="C163" s="709"/>
      <c r="D163" s="709"/>
      <c r="E163" s="709"/>
      <c r="F163" s="709"/>
      <c r="G163" s="710"/>
      <c r="H163" s="101">
        <f>SUM(H159:H162)</f>
        <v>1893000</v>
      </c>
      <c r="I163" s="101">
        <f t="shared" ref="I163:P163" si="48">SUM(I159:I162)</f>
        <v>0</v>
      </c>
      <c r="J163" s="101">
        <f t="shared" si="48"/>
        <v>1893000</v>
      </c>
      <c r="K163" s="101">
        <f t="shared" si="48"/>
        <v>0</v>
      </c>
      <c r="L163" s="101">
        <f t="shared" si="48"/>
        <v>0</v>
      </c>
      <c r="M163" s="101">
        <f t="shared" si="48"/>
        <v>0</v>
      </c>
      <c r="N163" s="101">
        <f t="shared" si="48"/>
        <v>0</v>
      </c>
      <c r="O163" s="101">
        <f t="shared" si="48"/>
        <v>0</v>
      </c>
      <c r="P163" s="101">
        <f t="shared" si="48"/>
        <v>0</v>
      </c>
    </row>
    <row r="164" spans="1:16" x14ac:dyDescent="0.3">
      <c r="A164" s="717" t="s">
        <v>245</v>
      </c>
      <c r="B164" s="718"/>
      <c r="C164" s="718"/>
      <c r="D164" s="718"/>
      <c r="E164" s="718"/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9"/>
    </row>
    <row r="165" spans="1:16" x14ac:dyDescent="0.3">
      <c r="A165" s="129" t="s">
        <v>81</v>
      </c>
      <c r="B165" s="133" t="s">
        <v>43</v>
      </c>
      <c r="C165" s="133" t="s">
        <v>243</v>
      </c>
      <c r="D165" s="134" t="s">
        <v>242</v>
      </c>
      <c r="E165" s="134" t="s">
        <v>54</v>
      </c>
      <c r="F165" s="134" t="s">
        <v>82</v>
      </c>
      <c r="G165" s="132" t="s">
        <v>244</v>
      </c>
      <c r="H165" s="32">
        <v>54172.44</v>
      </c>
      <c r="I165" s="32"/>
      <c r="J165" s="32">
        <f>SUM(H165:I165)</f>
        <v>54172.44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40" t="s">
        <v>241</v>
      </c>
      <c r="B166" s="133" t="s">
        <v>43</v>
      </c>
      <c r="C166" s="133" t="s">
        <v>243</v>
      </c>
      <c r="D166" s="134" t="s">
        <v>242</v>
      </c>
      <c r="E166" s="134" t="s">
        <v>54</v>
      </c>
      <c r="F166" s="134" t="s">
        <v>240</v>
      </c>
      <c r="G166" s="132" t="s">
        <v>244</v>
      </c>
      <c r="H166" s="32">
        <v>3000</v>
      </c>
      <c r="I166" s="32"/>
      <c r="J166" s="32">
        <f t="shared" ref="J166:J167" si="49">SUM(H166:I166)</f>
        <v>3000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40" t="s">
        <v>91</v>
      </c>
      <c r="B167" s="133" t="s">
        <v>43</v>
      </c>
      <c r="C167" s="133" t="s">
        <v>243</v>
      </c>
      <c r="D167" s="134" t="s">
        <v>242</v>
      </c>
      <c r="E167" s="134" t="s">
        <v>54</v>
      </c>
      <c r="F167" s="134" t="s">
        <v>92</v>
      </c>
      <c r="G167" s="132" t="s">
        <v>244</v>
      </c>
      <c r="H167" s="32">
        <v>4000</v>
      </c>
      <c r="I167" s="32"/>
      <c r="J167" s="32">
        <f t="shared" si="49"/>
        <v>4000</v>
      </c>
      <c r="K167" s="32">
        <v>0</v>
      </c>
      <c r="L167" s="32"/>
      <c r="M167" s="32">
        <f t="shared" si="46"/>
        <v>0</v>
      </c>
      <c r="N167" s="32">
        <v>0</v>
      </c>
      <c r="O167" s="97"/>
      <c r="P167" s="32">
        <f t="shared" si="47"/>
        <v>0</v>
      </c>
    </row>
    <row r="168" spans="1:16" x14ac:dyDescent="0.3">
      <c r="A168" s="708" t="s">
        <v>246</v>
      </c>
      <c r="B168" s="709"/>
      <c r="C168" s="709"/>
      <c r="D168" s="709"/>
      <c r="E168" s="709"/>
      <c r="F168" s="709"/>
      <c r="G168" s="710"/>
      <c r="H168" s="101">
        <f>SUM(H165:H167)</f>
        <v>61172.44</v>
      </c>
      <c r="I168" s="101">
        <f t="shared" ref="I168:P168" si="50">SUM(I165:I167)</f>
        <v>0</v>
      </c>
      <c r="J168" s="101">
        <f t="shared" si="50"/>
        <v>61172.44</v>
      </c>
      <c r="K168" s="101">
        <f t="shared" si="50"/>
        <v>0</v>
      </c>
      <c r="L168" s="101">
        <f t="shared" si="50"/>
        <v>0</v>
      </c>
      <c r="M168" s="101">
        <f t="shared" si="50"/>
        <v>0</v>
      </c>
      <c r="N168" s="101">
        <f t="shared" si="50"/>
        <v>0</v>
      </c>
      <c r="O168" s="101">
        <f t="shared" si="50"/>
        <v>0</v>
      </c>
      <c r="P168" s="101">
        <f t="shared" si="50"/>
        <v>0</v>
      </c>
    </row>
    <row r="169" spans="1:16" x14ac:dyDescent="0.3">
      <c r="A169" s="701" t="s">
        <v>131</v>
      </c>
      <c r="B169" s="701"/>
      <c r="C169" s="701"/>
      <c r="D169" s="701"/>
      <c r="E169" s="701"/>
      <c r="F169" s="701"/>
      <c r="G169" s="701"/>
      <c r="H169" s="103">
        <f t="shared" ref="H169:P169" si="51">H63+H94+H97+H109+H113+H144+H148+H129+H151+H157+H137+H133+H141+H163+H168</f>
        <v>124833740.45</v>
      </c>
      <c r="I169" s="103">
        <f t="shared" si="51"/>
        <v>0</v>
      </c>
      <c r="J169" s="103">
        <f t="shared" si="51"/>
        <v>124833740.45</v>
      </c>
      <c r="K169" s="103">
        <f t="shared" si="51"/>
        <v>33521479.18</v>
      </c>
      <c r="L169" s="103">
        <f t="shared" si="51"/>
        <v>0</v>
      </c>
      <c r="M169" s="103">
        <f t="shared" si="51"/>
        <v>33521479.18</v>
      </c>
      <c r="N169" s="103">
        <f t="shared" si="51"/>
        <v>34259965.640000001</v>
      </c>
      <c r="O169" s="103">
        <f t="shared" si="51"/>
        <v>0</v>
      </c>
      <c r="P169" s="103">
        <f t="shared" si="51"/>
        <v>34259965.640000001</v>
      </c>
    </row>
    <row r="170" spans="1:1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6" x14ac:dyDescent="0.3">
      <c r="A171" s="72" t="s">
        <v>132</v>
      </c>
      <c r="B171" s="73"/>
      <c r="C171" s="72"/>
      <c r="D171" s="72"/>
      <c r="E171" s="698" t="s">
        <v>133</v>
      </c>
      <c r="F171" s="698"/>
      <c r="G171" s="698"/>
      <c r="H171" s="1"/>
      <c r="I171" s="1"/>
      <c r="J171" s="1"/>
      <c r="K171" s="1"/>
      <c r="L171" s="1"/>
      <c r="M171" s="1"/>
      <c r="N171" s="1"/>
    </row>
    <row r="172" spans="1:16" x14ac:dyDescent="0.3">
      <c r="A172" s="2" t="s">
        <v>134</v>
      </c>
      <c r="B172" s="696" t="s">
        <v>135</v>
      </c>
      <c r="C172" s="699"/>
      <c r="D172" s="699"/>
      <c r="E172" s="699" t="s">
        <v>136</v>
      </c>
      <c r="F172" s="699"/>
      <c r="G172" s="699"/>
      <c r="H172" s="1"/>
      <c r="I172" s="1"/>
      <c r="J172" s="1"/>
      <c r="K172" s="1"/>
      <c r="L172" s="1"/>
      <c r="M172" s="1"/>
      <c r="N172" s="1"/>
    </row>
    <row r="173" spans="1:16" x14ac:dyDescent="0.3">
      <c r="A173" s="2"/>
      <c r="B173" s="229"/>
      <c r="C173" s="229"/>
      <c r="D173" s="229"/>
      <c r="E173" s="229"/>
      <c r="F173" s="229"/>
      <c r="G173" s="229"/>
      <c r="H173" s="1"/>
      <c r="I173" s="1"/>
      <c r="J173" s="1"/>
      <c r="K173" s="1"/>
      <c r="L173" s="1"/>
      <c r="M173" s="1"/>
      <c r="N173" s="1"/>
    </row>
    <row r="174" spans="1:16" x14ac:dyDescent="0.3">
      <c r="A174" s="72" t="s">
        <v>152</v>
      </c>
      <c r="B174" s="73"/>
      <c r="C174" s="75"/>
      <c r="D174" s="75"/>
      <c r="E174" s="5"/>
      <c r="F174" s="695" t="s">
        <v>138</v>
      </c>
      <c r="G174" s="695"/>
      <c r="H174" s="1"/>
      <c r="I174" s="1"/>
      <c r="J174" s="1"/>
      <c r="K174" s="1"/>
      <c r="L174" s="1"/>
      <c r="M174" s="1"/>
      <c r="N174" s="1"/>
    </row>
    <row r="175" spans="1:16" x14ac:dyDescent="0.3">
      <c r="A175" s="2" t="s">
        <v>134</v>
      </c>
      <c r="B175" s="696" t="s">
        <v>135</v>
      </c>
      <c r="C175" s="697"/>
      <c r="D175" s="697"/>
      <c r="E175" s="76"/>
      <c r="F175" s="697" t="s">
        <v>136</v>
      </c>
      <c r="G175" s="697"/>
      <c r="H175" s="1"/>
      <c r="I175" s="1"/>
      <c r="J175" s="1"/>
      <c r="K175" s="1"/>
      <c r="L175" s="1"/>
      <c r="M175" s="1"/>
      <c r="N175" s="1"/>
    </row>
    <row r="176" spans="1:16" x14ac:dyDescent="0.3">
      <c r="A176" s="2"/>
      <c r="B176" s="2"/>
      <c r="C176" s="2"/>
      <c r="D176" s="2"/>
      <c r="E176" s="2"/>
      <c r="F176" s="2"/>
      <c r="G176" s="2"/>
      <c r="H176" s="1"/>
      <c r="I176" s="1"/>
      <c r="J176" s="1"/>
      <c r="K176" s="1"/>
      <c r="L176" s="1"/>
      <c r="M176" s="1"/>
      <c r="N176" s="1"/>
    </row>
    <row r="177" spans="1:14" x14ac:dyDescent="0.3">
      <c r="A177" s="72" t="s">
        <v>153</v>
      </c>
      <c r="B177" s="73"/>
      <c r="C177" s="75"/>
      <c r="D177" s="75"/>
      <c r="E177" s="5"/>
      <c r="F177" s="695" t="s">
        <v>140</v>
      </c>
      <c r="G177" s="695"/>
      <c r="H177" s="1"/>
      <c r="I177" s="1"/>
      <c r="J177" s="1"/>
      <c r="K177" s="1"/>
      <c r="L177" s="1"/>
      <c r="M177" s="1"/>
      <c r="N177" s="1"/>
    </row>
    <row r="178" spans="1:14" x14ac:dyDescent="0.3">
      <c r="A178" s="2" t="s">
        <v>141</v>
      </c>
      <c r="B178" s="696" t="s">
        <v>135</v>
      </c>
      <c r="C178" s="697"/>
      <c r="D178" s="697"/>
      <c r="E178" s="76"/>
      <c r="F178" s="697" t="s">
        <v>136</v>
      </c>
      <c r="G178" s="697"/>
      <c r="H178" s="1"/>
      <c r="I178" s="1"/>
      <c r="J178" s="1"/>
      <c r="K178" s="1"/>
      <c r="L178" s="1"/>
      <c r="M178" s="1"/>
      <c r="N17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4:P115"/>
    <mergeCell ref="A63:G63"/>
    <mergeCell ref="A64:P64"/>
    <mergeCell ref="A94:G94"/>
    <mergeCell ref="A95:P95"/>
    <mergeCell ref="A97:G97"/>
    <mergeCell ref="A98:N99"/>
    <mergeCell ref="A103:G103"/>
    <mergeCell ref="A108:G108"/>
    <mergeCell ref="A109:G109"/>
    <mergeCell ref="A110:N110"/>
    <mergeCell ref="A113:G113"/>
    <mergeCell ref="A145:P145"/>
    <mergeCell ref="A120:G120"/>
    <mergeCell ref="A128:G128"/>
    <mergeCell ref="A129:G129"/>
    <mergeCell ref="A130:P130"/>
    <mergeCell ref="A133:G133"/>
    <mergeCell ref="A134:P134"/>
    <mergeCell ref="A137:G137"/>
    <mergeCell ref="A138:P138"/>
    <mergeCell ref="A141:G141"/>
    <mergeCell ref="A142:P142"/>
    <mergeCell ref="A144:G144"/>
    <mergeCell ref="B172:D172"/>
    <mergeCell ref="E172:G172"/>
    <mergeCell ref="A148:G148"/>
    <mergeCell ref="A149:P149"/>
    <mergeCell ref="A151:G151"/>
    <mergeCell ref="A152:P152"/>
    <mergeCell ref="A157:G157"/>
    <mergeCell ref="A158:P158"/>
    <mergeCell ref="A163:G163"/>
    <mergeCell ref="A164:P164"/>
    <mergeCell ref="A168:G168"/>
    <mergeCell ref="A169:G169"/>
    <mergeCell ref="E171:G171"/>
    <mergeCell ref="F174:G174"/>
    <mergeCell ref="B175:D175"/>
    <mergeCell ref="F175:G175"/>
    <mergeCell ref="F177:G177"/>
    <mergeCell ref="B178:D178"/>
    <mergeCell ref="F178:G178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8"/>
  <sheetViews>
    <sheetView topLeftCell="A10" zoomScale="70" zoomScaleNormal="70" workbookViewId="0">
      <selection activeCell="I51" sqref="I5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269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270</v>
      </c>
      <c r="C24" s="703"/>
      <c r="D24" s="703"/>
      <c r="E24" s="703"/>
      <c r="F24" s="703"/>
      <c r="G24" s="703"/>
      <c r="H24" s="703"/>
      <c r="I24" s="703"/>
      <c r="J24" s="95" t="str">
        <f>H19</f>
        <v>03 апреля 2025</v>
      </c>
      <c r="K24" s="1"/>
      <c r="L24" s="1"/>
      <c r="M24" s="1"/>
      <c r="P24" s="232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36"/>
      <c r="M25" s="236"/>
      <c r="O25" s="23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36"/>
      <c r="M26" s="236"/>
      <c r="O26" s="236" t="s">
        <v>16</v>
      </c>
      <c r="P26" s="17" t="str">
        <f>H19</f>
        <v>03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33"/>
      <c r="I27" s="233"/>
      <c r="J27" s="233"/>
      <c r="L27" s="236"/>
      <c r="M27" s="236"/>
      <c r="O27" s="23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33"/>
      <c r="I28" s="233"/>
      <c r="J28" s="233"/>
      <c r="L28" s="236"/>
      <c r="M28" s="236"/>
      <c r="O28" s="23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36"/>
      <c r="M29" s="236"/>
      <c r="O29" s="23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36"/>
      <c r="M30" s="236"/>
      <c r="O30" s="23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36"/>
      <c r="M31" s="236"/>
      <c r="O31" s="23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36"/>
      <c r="M32" s="236"/>
      <c r="O32" s="23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45749</v>
      </c>
      <c r="I34" s="235" t="s">
        <v>150</v>
      </c>
      <c r="J34" s="235" t="s">
        <v>151</v>
      </c>
      <c r="K34" s="96">
        <f>H34</f>
        <v>45749</v>
      </c>
      <c r="L34" s="235" t="s">
        <v>150</v>
      </c>
      <c r="M34" s="235" t="s">
        <v>151</v>
      </c>
      <c r="N34" s="96">
        <f>H34</f>
        <v>45749</v>
      </c>
      <c r="O34" s="235" t="s">
        <v>150</v>
      </c>
      <c r="P34" s="235" t="s">
        <v>151</v>
      </c>
    </row>
    <row r="35" spans="1:16" x14ac:dyDescent="0.3">
      <c r="A35" s="234">
        <v>1</v>
      </c>
      <c r="B35" s="234">
        <f t="shared" ref="B35:G35" si="0">SUM(A35+1)</f>
        <v>2</v>
      </c>
      <c r="C35" s="234">
        <f t="shared" si="0"/>
        <v>3</v>
      </c>
      <c r="D35" s="234">
        <f t="shared" si="0"/>
        <v>4</v>
      </c>
      <c r="E35" s="234">
        <f t="shared" si="0"/>
        <v>5</v>
      </c>
      <c r="F35" s="234">
        <f t="shared" si="0"/>
        <v>6</v>
      </c>
      <c r="G35" s="234">
        <f t="shared" si="0"/>
        <v>7</v>
      </c>
      <c r="H35" s="234">
        <v>8</v>
      </c>
      <c r="I35" s="234">
        <v>9</v>
      </c>
      <c r="J35" s="234">
        <v>10</v>
      </c>
      <c r="K35" s="234">
        <v>11</v>
      </c>
      <c r="L35" s="234">
        <v>12</v>
      </c>
      <c r="M35" s="234">
        <v>13</v>
      </c>
      <c r="N35" s="234">
        <v>14</v>
      </c>
      <c r="O35" s="234">
        <v>15</v>
      </c>
      <c r="P35" s="234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62" si="1">H38+I38</f>
        <v>30000</v>
      </c>
      <c r="K38" s="32">
        <v>20000</v>
      </c>
      <c r="L38" s="32"/>
      <c r="M38" s="32">
        <f t="shared" ref="M38:M62" si="2">K38+L38</f>
        <v>20000</v>
      </c>
      <c r="N38" s="32">
        <v>20000</v>
      </c>
      <c r="O38" s="32"/>
      <c r="P38" s="32">
        <f t="shared" ref="P38:P62" si="3">N38+O38</f>
        <v>20000</v>
      </c>
    </row>
    <row r="39" spans="1:16" ht="24" x14ac:dyDescent="0.3">
      <c r="A39" s="40" t="s">
        <v>79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226800</v>
      </c>
      <c r="G39" s="30">
        <v>1000</v>
      </c>
      <c r="H39" s="32">
        <v>8770</v>
      </c>
      <c r="I39" s="32"/>
      <c r="J39" s="32">
        <f t="shared" si="1"/>
        <v>8770</v>
      </c>
      <c r="K39" s="32"/>
      <c r="L39" s="32"/>
      <c r="M39" s="32"/>
      <c r="N39" s="32"/>
      <c r="O39" s="32"/>
      <c r="P39" s="32"/>
    </row>
    <row r="40" spans="1:16" x14ac:dyDescent="0.3">
      <c r="A40" s="40" t="s">
        <v>50</v>
      </c>
      <c r="B40" s="28" t="s">
        <v>43</v>
      </c>
      <c r="C40" s="28" t="s">
        <v>44</v>
      </c>
      <c r="D40" s="29" t="s">
        <v>45</v>
      </c>
      <c r="E40" s="29" t="s">
        <v>51</v>
      </c>
      <c r="F40" s="29" t="s">
        <v>52</v>
      </c>
      <c r="G40" s="29" t="s">
        <v>48</v>
      </c>
      <c r="H40" s="32">
        <v>941682.48</v>
      </c>
      <c r="I40" s="32"/>
      <c r="J40" s="32">
        <f t="shared" si="1"/>
        <v>941682.48</v>
      </c>
      <c r="K40" s="32">
        <v>941682.48</v>
      </c>
      <c r="L40" s="32"/>
      <c r="M40" s="32">
        <f t="shared" si="2"/>
        <v>941682.48</v>
      </c>
      <c r="N40" s="32">
        <v>941682.48</v>
      </c>
      <c r="O40" s="32"/>
      <c r="P40" s="32">
        <f t="shared" si="3"/>
        <v>941682.48</v>
      </c>
    </row>
    <row r="41" spans="1:16" x14ac:dyDescent="0.3">
      <c r="A41" s="40" t="s">
        <v>53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55</v>
      </c>
      <c r="G41" s="29" t="s">
        <v>48</v>
      </c>
      <c r="H41" s="32">
        <v>13894.08</v>
      </c>
      <c r="I41" s="32"/>
      <c r="J41" s="32">
        <f t="shared" si="1"/>
        <v>13894.08</v>
      </c>
      <c r="K41" s="32">
        <v>13200</v>
      </c>
      <c r="L41" s="32"/>
      <c r="M41" s="32">
        <f t="shared" si="2"/>
        <v>13200</v>
      </c>
      <c r="N41" s="32">
        <v>14400</v>
      </c>
      <c r="O41" s="32"/>
      <c r="P41" s="32">
        <f t="shared" si="3"/>
        <v>14400</v>
      </c>
    </row>
    <row r="42" spans="1:16" x14ac:dyDescent="0.3">
      <c r="A42" s="40" t="s">
        <v>56</v>
      </c>
      <c r="B42" s="28" t="s">
        <v>43</v>
      </c>
      <c r="C42" s="28" t="s">
        <v>44</v>
      </c>
      <c r="D42" s="29" t="s">
        <v>45</v>
      </c>
      <c r="E42" s="29" t="s">
        <v>54</v>
      </c>
      <c r="F42" s="29" t="s">
        <v>57</v>
      </c>
      <c r="G42" s="29" t="s">
        <v>48</v>
      </c>
      <c r="H42" s="32">
        <v>0</v>
      </c>
      <c r="I42" s="32"/>
      <c r="J42" s="32">
        <f t="shared" si="1"/>
        <v>0</v>
      </c>
      <c r="K42" s="32"/>
      <c r="L42" s="32"/>
      <c r="M42" s="32">
        <f t="shared" si="2"/>
        <v>0</v>
      </c>
      <c r="N42" s="32"/>
      <c r="O42" s="32"/>
      <c r="P42" s="32">
        <f t="shared" si="3"/>
        <v>0</v>
      </c>
    </row>
    <row r="43" spans="1:16" x14ac:dyDescent="0.3">
      <c r="A43" s="40" t="s">
        <v>58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60</v>
      </c>
      <c r="G43" s="29" t="s">
        <v>48</v>
      </c>
      <c r="H43" s="32">
        <v>1128402.1599999999</v>
      </c>
      <c r="I43" s="32"/>
      <c r="J43" s="32">
        <f t="shared" si="1"/>
        <v>1128402.1599999999</v>
      </c>
      <c r="K43" s="32">
        <v>1663178.53</v>
      </c>
      <c r="L43" s="32"/>
      <c r="M43" s="32">
        <f t="shared" si="2"/>
        <v>1663178.53</v>
      </c>
      <c r="N43" s="32">
        <v>1742199.2</v>
      </c>
      <c r="O43" s="32"/>
      <c r="P43" s="32">
        <f t="shared" si="3"/>
        <v>1742199.2</v>
      </c>
    </row>
    <row r="44" spans="1:16" x14ac:dyDescent="0.3">
      <c r="A44" s="40" t="s">
        <v>61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62</v>
      </c>
      <c r="G44" s="29" t="s">
        <v>48</v>
      </c>
      <c r="H44" s="32">
        <v>2603931.2999999998</v>
      </c>
      <c r="I44" s="32"/>
      <c r="J44" s="32">
        <f t="shared" si="1"/>
        <v>2603931.2999999998</v>
      </c>
      <c r="K44" s="32">
        <v>3686539.68</v>
      </c>
      <c r="L44" s="32"/>
      <c r="M44" s="32">
        <f t="shared" si="2"/>
        <v>3686539.68</v>
      </c>
      <c r="N44" s="32">
        <v>3858393.83</v>
      </c>
      <c r="O44" s="32"/>
      <c r="P44" s="32">
        <f t="shared" si="3"/>
        <v>3858393.83</v>
      </c>
    </row>
    <row r="45" spans="1:16" x14ac:dyDescent="0.3">
      <c r="A45" s="40" t="s">
        <v>63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64</v>
      </c>
      <c r="G45" s="29" t="s">
        <v>48</v>
      </c>
      <c r="H45" s="32">
        <v>191606.53</v>
      </c>
      <c r="I45" s="32"/>
      <c r="J45" s="32">
        <f t="shared" si="1"/>
        <v>191606.53</v>
      </c>
      <c r="K45" s="32">
        <v>272469.53999999998</v>
      </c>
      <c r="L45" s="32"/>
      <c r="M45" s="32">
        <f t="shared" si="2"/>
        <v>272469.53999999998</v>
      </c>
      <c r="N45" s="32">
        <v>287640.02</v>
      </c>
      <c r="O45" s="32"/>
      <c r="P45" s="32">
        <f t="shared" si="3"/>
        <v>287640.02</v>
      </c>
    </row>
    <row r="46" spans="1:16" x14ac:dyDescent="0.3">
      <c r="A46" s="40" t="s">
        <v>65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66</v>
      </c>
      <c r="G46" s="29" t="s">
        <v>48</v>
      </c>
      <c r="H46" s="32">
        <v>251490.9</v>
      </c>
      <c r="I46" s="32"/>
      <c r="J46" s="32">
        <f t="shared" si="1"/>
        <v>251490.9</v>
      </c>
      <c r="K46" s="32">
        <v>536497.88</v>
      </c>
      <c r="L46" s="32"/>
      <c r="M46" s="32">
        <f t="shared" si="2"/>
        <v>536497.88</v>
      </c>
      <c r="N46" s="32">
        <v>562394.55000000005</v>
      </c>
      <c r="O46" s="32"/>
      <c r="P46" s="32">
        <f t="shared" si="3"/>
        <v>562394.55000000005</v>
      </c>
    </row>
    <row r="47" spans="1:16" x14ac:dyDescent="0.3">
      <c r="A47" s="81" t="s">
        <v>67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68</v>
      </c>
      <c r="G47" s="29" t="s">
        <v>48</v>
      </c>
      <c r="H47" s="32">
        <v>91133.73</v>
      </c>
      <c r="I47" s="32"/>
      <c r="J47" s="32">
        <f t="shared" si="1"/>
        <v>91133.73</v>
      </c>
      <c r="K47" s="32">
        <v>129337.08</v>
      </c>
      <c r="L47" s="32"/>
      <c r="M47" s="32">
        <f t="shared" si="2"/>
        <v>129337.08</v>
      </c>
      <c r="N47" s="32">
        <v>131873.01999999999</v>
      </c>
      <c r="O47" s="32"/>
      <c r="P47" s="32">
        <f t="shared" si="3"/>
        <v>131873.01999999999</v>
      </c>
    </row>
    <row r="48" spans="1:16" ht="24" x14ac:dyDescent="0.3">
      <c r="A48" s="40" t="s">
        <v>69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70</v>
      </c>
      <c r="G48" s="29" t="s">
        <v>48</v>
      </c>
      <c r="H48" s="32">
        <v>185400</v>
      </c>
      <c r="I48" s="32"/>
      <c r="J48" s="32">
        <f t="shared" si="1"/>
        <v>185400</v>
      </c>
      <c r="K48" s="32">
        <v>35400</v>
      </c>
      <c r="L48" s="32"/>
      <c r="M48" s="32">
        <f t="shared" si="2"/>
        <v>35400</v>
      </c>
      <c r="N48" s="32">
        <v>39000</v>
      </c>
      <c r="O48" s="32"/>
      <c r="P48" s="32">
        <f t="shared" si="3"/>
        <v>39000</v>
      </c>
    </row>
    <row r="49" spans="1:16" x14ac:dyDescent="0.3">
      <c r="A49" s="40" t="s">
        <v>71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72</v>
      </c>
      <c r="G49" s="29" t="s">
        <v>48</v>
      </c>
      <c r="H49" s="32">
        <v>223750</v>
      </c>
      <c r="I49" s="32"/>
      <c r="J49" s="32">
        <f t="shared" si="1"/>
        <v>223750</v>
      </c>
      <c r="K49" s="32">
        <v>249550</v>
      </c>
      <c r="L49" s="32"/>
      <c r="M49" s="32">
        <f t="shared" si="2"/>
        <v>249550</v>
      </c>
      <c r="N49" s="32">
        <v>263500</v>
      </c>
      <c r="O49" s="32"/>
      <c r="P49" s="32">
        <f t="shared" si="3"/>
        <v>263500</v>
      </c>
    </row>
    <row r="50" spans="1:16" x14ac:dyDescent="0.3">
      <c r="A50" s="40" t="s">
        <v>73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74</v>
      </c>
      <c r="G50" s="29" t="s">
        <v>48</v>
      </c>
      <c r="H50" s="32">
        <v>48694</v>
      </c>
      <c r="I50" s="32">
        <v>1306</v>
      </c>
      <c r="J50" s="32">
        <f t="shared" si="1"/>
        <v>50000</v>
      </c>
      <c r="K50" s="32">
        <v>50000</v>
      </c>
      <c r="L50" s="32"/>
      <c r="M50" s="32">
        <f t="shared" si="2"/>
        <v>50000</v>
      </c>
      <c r="N50" s="32">
        <v>50000</v>
      </c>
      <c r="O50" s="32"/>
      <c r="P50" s="32">
        <f t="shared" si="3"/>
        <v>50000</v>
      </c>
    </row>
    <row r="51" spans="1:16" x14ac:dyDescent="0.3">
      <c r="A51" s="40" t="s">
        <v>75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76</v>
      </c>
      <c r="G51" s="29" t="s">
        <v>48</v>
      </c>
      <c r="H51" s="32">
        <v>10000</v>
      </c>
      <c r="I51" s="32"/>
      <c r="J51" s="32">
        <f t="shared" si="1"/>
        <v>10000</v>
      </c>
      <c r="K51" s="32">
        <v>10000</v>
      </c>
      <c r="L51" s="32"/>
      <c r="M51" s="32">
        <f t="shared" si="2"/>
        <v>10000</v>
      </c>
      <c r="N51" s="32">
        <v>10000</v>
      </c>
      <c r="O51" s="32"/>
      <c r="P51" s="32">
        <f t="shared" si="3"/>
        <v>10000</v>
      </c>
    </row>
    <row r="52" spans="1:16" x14ac:dyDescent="0.3">
      <c r="A52" s="40" t="s">
        <v>77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78</v>
      </c>
      <c r="G52" s="29" t="s">
        <v>48</v>
      </c>
      <c r="H52" s="32">
        <v>169131.68</v>
      </c>
      <c r="I52" s="32"/>
      <c r="J52" s="32">
        <f t="shared" si="1"/>
        <v>169131.68</v>
      </c>
      <c r="K52" s="32">
        <v>78564.2</v>
      </c>
      <c r="L52" s="32"/>
      <c r="M52" s="32">
        <f t="shared" si="2"/>
        <v>78564.2</v>
      </c>
      <c r="N52" s="32">
        <v>83749.440000000002</v>
      </c>
      <c r="O52" s="32"/>
      <c r="P52" s="32">
        <f t="shared" si="3"/>
        <v>83749.440000000002</v>
      </c>
    </row>
    <row r="53" spans="1:16" ht="24" x14ac:dyDescent="0.3">
      <c r="A53" s="40" t="s">
        <v>79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80</v>
      </c>
      <c r="G53" s="29" t="s">
        <v>48</v>
      </c>
      <c r="H53" s="32">
        <v>213359.84</v>
      </c>
      <c r="I53" s="32"/>
      <c r="J53" s="32">
        <f t="shared" si="1"/>
        <v>213359.84</v>
      </c>
      <c r="K53" s="32">
        <v>233902.72</v>
      </c>
      <c r="L53" s="32"/>
      <c r="M53" s="32">
        <f t="shared" si="2"/>
        <v>233902.72</v>
      </c>
      <c r="N53" s="32">
        <v>243492.73</v>
      </c>
      <c r="O53" s="32"/>
      <c r="P53" s="32">
        <f t="shared" si="3"/>
        <v>243492.73</v>
      </c>
    </row>
    <row r="54" spans="1:16" x14ac:dyDescent="0.3">
      <c r="A54" s="40" t="s">
        <v>81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82</v>
      </c>
      <c r="G54" s="29" t="s">
        <v>48</v>
      </c>
      <c r="H54" s="32">
        <v>60033.15</v>
      </c>
      <c r="I54" s="32">
        <v>-1306</v>
      </c>
      <c r="J54" s="32">
        <f t="shared" si="1"/>
        <v>58727.15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ht="24" x14ac:dyDescent="0.3">
      <c r="A55" s="40" t="s">
        <v>83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84</v>
      </c>
      <c r="G55" s="29" t="s">
        <v>48</v>
      </c>
      <c r="H55" s="32">
        <v>40000</v>
      </c>
      <c r="I55" s="32"/>
      <c r="J55" s="32">
        <f t="shared" si="1"/>
        <v>40000</v>
      </c>
      <c r="K55" s="32">
        <v>40000</v>
      </c>
      <c r="L55" s="32"/>
      <c r="M55" s="32">
        <f t="shared" si="2"/>
        <v>40000</v>
      </c>
      <c r="N55" s="32">
        <v>40000</v>
      </c>
      <c r="O55" s="32"/>
      <c r="P55" s="32">
        <f t="shared" si="3"/>
        <v>40000</v>
      </c>
    </row>
    <row r="56" spans="1:16" x14ac:dyDescent="0.3">
      <c r="A56" s="82" t="s">
        <v>85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86</v>
      </c>
      <c r="G56" s="29" t="s">
        <v>48</v>
      </c>
      <c r="H56" s="32">
        <v>30000</v>
      </c>
      <c r="I56" s="32"/>
      <c r="J56" s="32">
        <f t="shared" si="1"/>
        <v>30000</v>
      </c>
      <c r="K56" s="32">
        <v>30000</v>
      </c>
      <c r="L56" s="32"/>
      <c r="M56" s="32">
        <f t="shared" si="2"/>
        <v>30000</v>
      </c>
      <c r="N56" s="32">
        <v>30000</v>
      </c>
      <c r="O56" s="32"/>
      <c r="P56" s="32">
        <f t="shared" si="3"/>
        <v>30000</v>
      </c>
    </row>
    <row r="57" spans="1:16" x14ac:dyDescent="0.3">
      <c r="A57" s="40" t="s">
        <v>87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88</v>
      </c>
      <c r="G57" s="29" t="s">
        <v>48</v>
      </c>
      <c r="H57" s="32">
        <v>1330236</v>
      </c>
      <c r="I57" s="32"/>
      <c r="J57" s="32">
        <f t="shared" si="1"/>
        <v>1330236</v>
      </c>
      <c r="K57" s="32">
        <v>1330236</v>
      </c>
      <c r="L57" s="32"/>
      <c r="M57" s="32">
        <f t="shared" si="2"/>
        <v>1330236</v>
      </c>
      <c r="N57" s="32">
        <v>1330236</v>
      </c>
      <c r="O57" s="32"/>
      <c r="P57" s="32">
        <f t="shared" si="3"/>
        <v>1330236</v>
      </c>
    </row>
    <row r="58" spans="1:16" x14ac:dyDescent="0.3">
      <c r="A58" s="40"/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90</v>
      </c>
      <c r="G58" s="29" t="s">
        <v>48</v>
      </c>
      <c r="H58" s="32">
        <v>41306</v>
      </c>
      <c r="I58" s="32"/>
      <c r="J58" s="32">
        <f t="shared" si="1"/>
        <v>41306</v>
      </c>
      <c r="K58" s="32"/>
      <c r="L58" s="32"/>
      <c r="M58" s="32"/>
      <c r="N58" s="32"/>
      <c r="O58" s="32"/>
      <c r="P58" s="32"/>
    </row>
    <row r="59" spans="1:16" x14ac:dyDescent="0.3">
      <c r="A59" s="40" t="s">
        <v>91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92</v>
      </c>
      <c r="G59" s="29" t="s">
        <v>48</v>
      </c>
      <c r="H59" s="32">
        <v>80000</v>
      </c>
      <c r="I59" s="32"/>
      <c r="J59" s="32">
        <f t="shared" si="1"/>
        <v>80000</v>
      </c>
      <c r="K59" s="32">
        <v>80000</v>
      </c>
      <c r="L59" s="32"/>
      <c r="M59" s="32">
        <f t="shared" si="2"/>
        <v>80000</v>
      </c>
      <c r="N59" s="32">
        <v>80000</v>
      </c>
      <c r="O59" s="32"/>
      <c r="P59" s="32">
        <f t="shared" si="3"/>
        <v>80000</v>
      </c>
    </row>
    <row r="60" spans="1:16" x14ac:dyDescent="0.3">
      <c r="A60" s="40" t="s">
        <v>93</v>
      </c>
      <c r="B60" s="28" t="s">
        <v>43</v>
      </c>
      <c r="C60" s="28" t="s">
        <v>44</v>
      </c>
      <c r="D60" s="29" t="s">
        <v>45</v>
      </c>
      <c r="E60" s="29" t="s">
        <v>94</v>
      </c>
      <c r="F60" s="29" t="s">
        <v>95</v>
      </c>
      <c r="G60" s="29" t="s">
        <v>48</v>
      </c>
      <c r="H60" s="32">
        <v>1256402</v>
      </c>
      <c r="I60" s="32"/>
      <c r="J60" s="32">
        <f t="shared" si="1"/>
        <v>1256402</v>
      </c>
      <c r="K60" s="32">
        <v>1256402</v>
      </c>
      <c r="L60" s="32"/>
      <c r="M60" s="32">
        <f t="shared" si="2"/>
        <v>1256402</v>
      </c>
      <c r="N60" s="32">
        <v>1256402</v>
      </c>
      <c r="O60" s="32"/>
      <c r="P60" s="32">
        <f t="shared" si="3"/>
        <v>1256402</v>
      </c>
    </row>
    <row r="61" spans="1:16" x14ac:dyDescent="0.3">
      <c r="A61" s="40" t="s">
        <v>96</v>
      </c>
      <c r="B61" s="28" t="s">
        <v>43</v>
      </c>
      <c r="C61" s="28" t="s">
        <v>44</v>
      </c>
      <c r="D61" s="29" t="s">
        <v>45</v>
      </c>
      <c r="E61" s="29" t="s">
        <v>94</v>
      </c>
      <c r="F61" s="29" t="s">
        <v>97</v>
      </c>
      <c r="G61" s="29" t="s">
        <v>48</v>
      </c>
      <c r="H61" s="32">
        <v>16817</v>
      </c>
      <c r="I61" s="32"/>
      <c r="J61" s="32">
        <f t="shared" si="1"/>
        <v>16817</v>
      </c>
      <c r="K61" s="32">
        <v>16817</v>
      </c>
      <c r="L61" s="32"/>
      <c r="M61" s="32">
        <f t="shared" si="2"/>
        <v>16817</v>
      </c>
      <c r="N61" s="32">
        <v>16817</v>
      </c>
      <c r="O61" s="32"/>
      <c r="P61" s="32">
        <f t="shared" si="3"/>
        <v>16817</v>
      </c>
    </row>
    <row r="62" spans="1:16" ht="24" x14ac:dyDescent="0.3">
      <c r="A62" s="40" t="s">
        <v>229</v>
      </c>
      <c r="B62" s="28" t="s">
        <v>43</v>
      </c>
      <c r="C62" s="28" t="s">
        <v>44</v>
      </c>
      <c r="D62" s="29" t="s">
        <v>45</v>
      </c>
      <c r="E62" s="29" t="s">
        <v>227</v>
      </c>
      <c r="F62" s="29" t="s">
        <v>228</v>
      </c>
      <c r="G62" s="29" t="s">
        <v>48</v>
      </c>
      <c r="H62" s="32">
        <v>95.75</v>
      </c>
      <c r="I62" s="32"/>
      <c r="J62" s="32">
        <f t="shared" si="1"/>
        <v>95.75</v>
      </c>
      <c r="K62" s="32">
        <v>0</v>
      </c>
      <c r="L62" s="32"/>
      <c r="M62" s="32">
        <f t="shared" si="2"/>
        <v>0</v>
      </c>
      <c r="N62" s="32">
        <v>0</v>
      </c>
      <c r="O62" s="32"/>
      <c r="P62" s="32">
        <f t="shared" si="3"/>
        <v>0</v>
      </c>
    </row>
    <row r="63" spans="1:16" x14ac:dyDescent="0.3">
      <c r="A63" s="672" t="s">
        <v>98</v>
      </c>
      <c r="B63" s="672"/>
      <c r="C63" s="672"/>
      <c r="D63" s="672"/>
      <c r="E63" s="672"/>
      <c r="F63" s="672"/>
      <c r="G63" s="672"/>
      <c r="H63" s="83">
        <f>SUM(H37:H62)</f>
        <v>12084290.520000001</v>
      </c>
      <c r="I63" s="83">
        <f t="shared" ref="I63:P63" si="4">SUM(I37:I62)</f>
        <v>0</v>
      </c>
      <c r="J63" s="83">
        <f t="shared" si="4"/>
        <v>12084290.520000001</v>
      </c>
      <c r="K63" s="83">
        <f t="shared" si="4"/>
        <v>13841931.029999999</v>
      </c>
      <c r="L63" s="83">
        <f t="shared" si="4"/>
        <v>0</v>
      </c>
      <c r="M63" s="83">
        <f t="shared" si="4"/>
        <v>13841931.029999999</v>
      </c>
      <c r="N63" s="83">
        <f t="shared" si="4"/>
        <v>14169934.189999999</v>
      </c>
      <c r="O63" s="83">
        <f t="shared" si="4"/>
        <v>0</v>
      </c>
      <c r="P63" s="83">
        <f t="shared" si="4"/>
        <v>14169934.189999999</v>
      </c>
    </row>
    <row r="64" spans="1:16" x14ac:dyDescent="0.3">
      <c r="A64" s="661" t="s">
        <v>41</v>
      </c>
      <c r="B64" s="661"/>
      <c r="C64" s="661"/>
      <c r="D64" s="661"/>
      <c r="E64" s="661"/>
      <c r="F64" s="661"/>
      <c r="G64" s="661"/>
      <c r="H64" s="661"/>
      <c r="I64" s="661"/>
      <c r="J64" s="661"/>
      <c r="K64" s="661"/>
      <c r="L64" s="661"/>
      <c r="M64" s="661"/>
      <c r="N64" s="661"/>
      <c r="O64" s="661"/>
      <c r="P64" s="661"/>
    </row>
    <row r="65" spans="1:16" x14ac:dyDescent="0.3">
      <c r="A65" s="234" t="s">
        <v>99</v>
      </c>
      <c r="B65" s="28" t="s">
        <v>43</v>
      </c>
      <c r="C65" s="28" t="s">
        <v>100</v>
      </c>
      <c r="D65" s="29" t="s">
        <v>101</v>
      </c>
      <c r="E65" s="30">
        <v>111</v>
      </c>
      <c r="F65" s="31">
        <v>211000</v>
      </c>
      <c r="G65" s="30">
        <v>1000</v>
      </c>
      <c r="H65" s="32">
        <v>4486117.59</v>
      </c>
      <c r="I65" s="32"/>
      <c r="J65" s="32">
        <f>H65+I65</f>
        <v>4486117.59</v>
      </c>
      <c r="K65" s="32">
        <v>4488786.72</v>
      </c>
      <c r="L65" s="32"/>
      <c r="M65" s="32">
        <f>K65+L65</f>
        <v>4488786.72</v>
      </c>
      <c r="N65" s="32">
        <v>4488786.72</v>
      </c>
      <c r="O65" s="32"/>
      <c r="P65" s="32">
        <f>N65+O65</f>
        <v>4488786.72</v>
      </c>
    </row>
    <row r="66" spans="1:16" ht="36" x14ac:dyDescent="0.3">
      <c r="A66" s="36" t="s">
        <v>210</v>
      </c>
      <c r="B66" s="28" t="s">
        <v>43</v>
      </c>
      <c r="C66" s="28" t="s">
        <v>100</v>
      </c>
      <c r="D66" s="29" t="s">
        <v>101</v>
      </c>
      <c r="E66" s="30">
        <v>111</v>
      </c>
      <c r="F66" s="31">
        <v>266100</v>
      </c>
      <c r="G66" s="30">
        <v>1000</v>
      </c>
      <c r="H66" s="32">
        <v>2669.13</v>
      </c>
      <c r="I66" s="32"/>
      <c r="J66" s="32">
        <f>H66+I66</f>
        <v>2669.13</v>
      </c>
      <c r="K66" s="32"/>
      <c r="L66" s="32"/>
      <c r="M66" s="32"/>
      <c r="N66" s="32"/>
      <c r="O66" s="32"/>
      <c r="P66" s="32"/>
    </row>
    <row r="67" spans="1:16" ht="36" x14ac:dyDescent="0.3">
      <c r="A67" s="40" t="s">
        <v>49</v>
      </c>
      <c r="B67" s="28" t="s">
        <v>43</v>
      </c>
      <c r="C67" s="28" t="s">
        <v>100</v>
      </c>
      <c r="D67" s="29" t="s">
        <v>101</v>
      </c>
      <c r="E67" s="30">
        <v>112</v>
      </c>
      <c r="F67" s="31">
        <v>214000</v>
      </c>
      <c r="G67" s="30">
        <v>1000</v>
      </c>
      <c r="H67" s="32">
        <v>91882.989999999991</v>
      </c>
      <c r="I67" s="32"/>
      <c r="J67" s="32">
        <f t="shared" ref="J67:J93" si="5">H67+I67</f>
        <v>91882.989999999991</v>
      </c>
      <c r="K67" s="32">
        <v>20000</v>
      </c>
      <c r="L67" s="32"/>
      <c r="M67" s="32">
        <f t="shared" ref="M67:M93" si="6">K67+L67</f>
        <v>20000</v>
      </c>
      <c r="N67" s="32">
        <v>20000</v>
      </c>
      <c r="O67" s="32"/>
      <c r="P67" s="32">
        <f t="shared" ref="P67:P93" si="7">N67+O67</f>
        <v>20000</v>
      </c>
    </row>
    <row r="68" spans="1:16" x14ac:dyDescent="0.3">
      <c r="A68" s="234" t="s">
        <v>50</v>
      </c>
      <c r="B68" s="28" t="s">
        <v>43</v>
      </c>
      <c r="C68" s="28" t="s">
        <v>100</v>
      </c>
      <c r="D68" s="29" t="s">
        <v>101</v>
      </c>
      <c r="E68" s="30">
        <v>119</v>
      </c>
      <c r="F68" s="30">
        <v>213000</v>
      </c>
      <c r="G68" s="30">
        <v>1000</v>
      </c>
      <c r="H68" s="32">
        <v>1355613.59</v>
      </c>
      <c r="I68" s="32"/>
      <c r="J68" s="32">
        <f t="shared" si="5"/>
        <v>1355613.59</v>
      </c>
      <c r="K68" s="32">
        <v>1355613.59</v>
      </c>
      <c r="L68" s="32"/>
      <c r="M68" s="32">
        <f t="shared" si="6"/>
        <v>1355613.59</v>
      </c>
      <c r="N68" s="32">
        <v>1355613.59</v>
      </c>
      <c r="O68" s="32"/>
      <c r="P68" s="32">
        <f t="shared" si="7"/>
        <v>1355613.59</v>
      </c>
    </row>
    <row r="69" spans="1:16" x14ac:dyDescent="0.3">
      <c r="A69" s="234" t="s">
        <v>53</v>
      </c>
      <c r="B69" s="28" t="s">
        <v>43</v>
      </c>
      <c r="C69" s="28" t="s">
        <v>100</v>
      </c>
      <c r="D69" s="29" t="s">
        <v>101</v>
      </c>
      <c r="E69" s="30">
        <v>244</v>
      </c>
      <c r="F69" s="30">
        <v>221100</v>
      </c>
      <c r="G69" s="30">
        <v>1000</v>
      </c>
      <c r="H69" s="32">
        <v>300</v>
      </c>
      <c r="I69" s="32"/>
      <c r="J69" s="32">
        <f t="shared" si="5"/>
        <v>300</v>
      </c>
      <c r="K69" s="32">
        <v>0</v>
      </c>
      <c r="L69" s="32"/>
      <c r="M69" s="32">
        <f t="shared" si="6"/>
        <v>0</v>
      </c>
      <c r="N69" s="32">
        <v>0</v>
      </c>
      <c r="O69" s="32"/>
      <c r="P69" s="32">
        <f t="shared" si="7"/>
        <v>0</v>
      </c>
    </row>
    <row r="70" spans="1:16" x14ac:dyDescent="0.3">
      <c r="A70" s="81" t="s">
        <v>58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60</v>
      </c>
      <c r="G70" s="29" t="s">
        <v>48</v>
      </c>
      <c r="H70" s="32">
        <v>3576721.75</v>
      </c>
      <c r="I70" s="32"/>
      <c r="J70" s="32">
        <f t="shared" si="5"/>
        <v>3576721.75</v>
      </c>
      <c r="K70" s="32">
        <v>4226794.0999999996</v>
      </c>
      <c r="L70" s="32"/>
      <c r="M70" s="32">
        <f t="shared" si="6"/>
        <v>4226794.0999999996</v>
      </c>
      <c r="N70" s="32">
        <v>4420314.8899999997</v>
      </c>
      <c r="O70" s="32"/>
      <c r="P70" s="32">
        <f t="shared" si="7"/>
        <v>4420314.8899999997</v>
      </c>
    </row>
    <row r="71" spans="1:16" x14ac:dyDescent="0.3">
      <c r="A71" s="40" t="s">
        <v>61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62</v>
      </c>
      <c r="G71" s="29" t="s">
        <v>48</v>
      </c>
      <c r="H71" s="32">
        <v>1343722.52</v>
      </c>
      <c r="I71" s="32"/>
      <c r="J71" s="32">
        <f t="shared" si="5"/>
        <v>1343722.52</v>
      </c>
      <c r="K71" s="32">
        <v>1902380.6</v>
      </c>
      <c r="L71" s="32"/>
      <c r="M71" s="32">
        <f t="shared" si="6"/>
        <v>1902380.6</v>
      </c>
      <c r="N71" s="32">
        <v>1983351.63</v>
      </c>
      <c r="O71" s="32"/>
      <c r="P71" s="32">
        <f t="shared" si="7"/>
        <v>1983351.63</v>
      </c>
    </row>
    <row r="72" spans="1:16" x14ac:dyDescent="0.3">
      <c r="A72" s="40" t="s">
        <v>63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64</v>
      </c>
      <c r="G72" s="29" t="s">
        <v>48</v>
      </c>
      <c r="H72" s="32">
        <v>121057.60000000001</v>
      </c>
      <c r="I72" s="32"/>
      <c r="J72" s="32">
        <f t="shared" si="5"/>
        <v>121057.60000000001</v>
      </c>
      <c r="K72" s="32">
        <v>172092.96</v>
      </c>
      <c r="L72" s="32"/>
      <c r="M72" s="32">
        <f t="shared" si="6"/>
        <v>172092.96</v>
      </c>
      <c r="N72" s="32">
        <v>179678.2</v>
      </c>
      <c r="O72" s="32"/>
      <c r="P72" s="32">
        <f t="shared" si="7"/>
        <v>179678.2</v>
      </c>
    </row>
    <row r="73" spans="1:16" x14ac:dyDescent="0.3">
      <c r="A73" s="40" t="s">
        <v>65</v>
      </c>
      <c r="B73" s="28" t="s">
        <v>43</v>
      </c>
      <c r="C73" s="28" t="s">
        <v>100</v>
      </c>
      <c r="D73" s="29" t="s">
        <v>101</v>
      </c>
      <c r="E73" s="29" t="s">
        <v>59</v>
      </c>
      <c r="F73" s="29" t="s">
        <v>66</v>
      </c>
      <c r="G73" s="29" t="s">
        <v>48</v>
      </c>
      <c r="H73" s="32">
        <v>182131.20000000001</v>
      </c>
      <c r="I73" s="32"/>
      <c r="J73" s="32">
        <f t="shared" si="5"/>
        <v>182131.20000000001</v>
      </c>
      <c r="K73" s="32">
        <v>295668.96000000002</v>
      </c>
      <c r="L73" s="32"/>
      <c r="M73" s="32">
        <f t="shared" si="6"/>
        <v>295668.96000000002</v>
      </c>
      <c r="N73" s="32">
        <v>308699.12</v>
      </c>
      <c r="O73" s="32"/>
      <c r="P73" s="32">
        <f t="shared" si="7"/>
        <v>308699.12</v>
      </c>
    </row>
    <row r="74" spans="1:16" x14ac:dyDescent="0.3">
      <c r="A74" s="81" t="s">
        <v>67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68</v>
      </c>
      <c r="G74" s="29" t="s">
        <v>48</v>
      </c>
      <c r="H74" s="32">
        <v>59536.4</v>
      </c>
      <c r="I74" s="32"/>
      <c r="J74" s="32">
        <f t="shared" si="5"/>
        <v>59536.4</v>
      </c>
      <c r="K74" s="32">
        <v>84527.22</v>
      </c>
      <c r="L74" s="32"/>
      <c r="M74" s="32">
        <f t="shared" si="6"/>
        <v>84527.22</v>
      </c>
      <c r="N74" s="32">
        <v>86184.55</v>
      </c>
      <c r="O74" s="32"/>
      <c r="P74" s="32">
        <f t="shared" si="7"/>
        <v>86184.55</v>
      </c>
    </row>
    <row r="75" spans="1:16" ht="24" x14ac:dyDescent="0.3">
      <c r="A75" s="40" t="s">
        <v>69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70</v>
      </c>
      <c r="G75" s="29" t="s">
        <v>48</v>
      </c>
      <c r="H75" s="32">
        <v>13200</v>
      </c>
      <c r="I75" s="32"/>
      <c r="J75" s="32">
        <f t="shared" si="5"/>
        <v>13200</v>
      </c>
      <c r="K75" s="32">
        <v>18000</v>
      </c>
      <c r="L75" s="32"/>
      <c r="M75" s="32">
        <f t="shared" si="6"/>
        <v>18000</v>
      </c>
      <c r="N75" s="32">
        <v>22500</v>
      </c>
      <c r="O75" s="32"/>
      <c r="P75" s="32">
        <f t="shared" si="7"/>
        <v>22500</v>
      </c>
    </row>
    <row r="76" spans="1:16" ht="24" x14ac:dyDescent="0.3">
      <c r="A76" s="81" t="s">
        <v>102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72</v>
      </c>
      <c r="G76" s="29" t="s">
        <v>48</v>
      </c>
      <c r="H76" s="32">
        <v>94200</v>
      </c>
      <c r="I76" s="32"/>
      <c r="J76" s="32">
        <f t="shared" si="5"/>
        <v>94200</v>
      </c>
      <c r="K76" s="32">
        <v>85500</v>
      </c>
      <c r="L76" s="32"/>
      <c r="M76" s="32">
        <f t="shared" si="6"/>
        <v>85500</v>
      </c>
      <c r="N76" s="32">
        <v>106875</v>
      </c>
      <c r="O76" s="32"/>
      <c r="P76" s="32">
        <f t="shared" si="7"/>
        <v>106875</v>
      </c>
    </row>
    <row r="77" spans="1:16" x14ac:dyDescent="0.3">
      <c r="A77" s="40" t="s">
        <v>73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74</v>
      </c>
      <c r="G77" s="29" t="s">
        <v>48</v>
      </c>
      <c r="H77" s="32">
        <v>120000</v>
      </c>
      <c r="I77" s="32"/>
      <c r="J77" s="32">
        <f t="shared" si="5"/>
        <v>120000</v>
      </c>
      <c r="K77" s="32">
        <v>100000</v>
      </c>
      <c r="L77" s="32"/>
      <c r="M77" s="32">
        <f t="shared" si="6"/>
        <v>100000</v>
      </c>
      <c r="N77" s="32">
        <v>100000</v>
      </c>
      <c r="O77" s="32"/>
      <c r="P77" s="32">
        <f t="shared" si="7"/>
        <v>100000</v>
      </c>
    </row>
    <row r="78" spans="1:16" x14ac:dyDescent="0.3">
      <c r="A78" s="40" t="s">
        <v>75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76</v>
      </c>
      <c r="G78" s="29" t="s">
        <v>48</v>
      </c>
      <c r="H78" s="32">
        <v>0</v>
      </c>
      <c r="I78" s="32"/>
      <c r="J78" s="32">
        <f t="shared" si="5"/>
        <v>0</v>
      </c>
      <c r="K78" s="34"/>
      <c r="L78" s="34"/>
      <c r="M78" s="32">
        <f t="shared" si="6"/>
        <v>0</v>
      </c>
      <c r="N78" s="34"/>
      <c r="O78" s="32"/>
      <c r="P78" s="32">
        <f t="shared" si="7"/>
        <v>0</v>
      </c>
    </row>
    <row r="79" spans="1:16" x14ac:dyDescent="0.3">
      <c r="A79" s="40" t="s">
        <v>77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78</v>
      </c>
      <c r="G79" s="29" t="s">
        <v>48</v>
      </c>
      <c r="H79" s="32">
        <v>63765.84</v>
      </c>
      <c r="I79" s="32"/>
      <c r="J79" s="32">
        <f t="shared" si="5"/>
        <v>63765.84</v>
      </c>
      <c r="K79" s="32">
        <v>99250</v>
      </c>
      <c r="L79" s="32"/>
      <c r="M79" s="32">
        <f t="shared" si="6"/>
        <v>99250</v>
      </c>
      <c r="N79" s="32">
        <v>124062.5</v>
      </c>
      <c r="O79" s="32"/>
      <c r="P79" s="32">
        <f t="shared" si="7"/>
        <v>124062.5</v>
      </c>
    </row>
    <row r="80" spans="1:16" x14ac:dyDescent="0.3">
      <c r="A80" s="234" t="s">
        <v>103</v>
      </c>
      <c r="B80" s="40" t="s">
        <v>43</v>
      </c>
      <c r="C80" s="40" t="s">
        <v>100</v>
      </c>
      <c r="D80" s="29" t="s">
        <v>101</v>
      </c>
      <c r="E80" s="234">
        <v>244</v>
      </c>
      <c r="F80" s="42">
        <v>226500</v>
      </c>
      <c r="G80" s="29" t="s">
        <v>48</v>
      </c>
      <c r="H80" s="32">
        <v>195300</v>
      </c>
      <c r="I80" s="32"/>
      <c r="J80" s="32">
        <f t="shared" si="5"/>
        <v>195300</v>
      </c>
      <c r="K80" s="32">
        <v>244125</v>
      </c>
      <c r="L80" s="32"/>
      <c r="M80" s="32">
        <f t="shared" si="6"/>
        <v>244125</v>
      </c>
      <c r="N80" s="32">
        <v>305156.25</v>
      </c>
      <c r="O80" s="32"/>
      <c r="P80" s="32">
        <f t="shared" si="7"/>
        <v>305156.25</v>
      </c>
    </row>
    <row r="81" spans="1:16" ht="24" x14ac:dyDescent="0.3">
      <c r="A81" s="40" t="s">
        <v>79</v>
      </c>
      <c r="B81" s="40" t="s">
        <v>43</v>
      </c>
      <c r="C81" s="40" t="s">
        <v>100</v>
      </c>
      <c r="D81" s="29" t="s">
        <v>101</v>
      </c>
      <c r="E81" s="234">
        <v>244</v>
      </c>
      <c r="F81" s="42">
        <v>226800</v>
      </c>
      <c r="G81" s="29" t="s">
        <v>48</v>
      </c>
      <c r="H81" s="32">
        <v>335000</v>
      </c>
      <c r="I81" s="32"/>
      <c r="J81" s="32">
        <f t="shared" si="5"/>
        <v>335000</v>
      </c>
      <c r="K81" s="32">
        <v>337000</v>
      </c>
      <c r="L81" s="32"/>
      <c r="M81" s="32">
        <f t="shared" si="6"/>
        <v>337000</v>
      </c>
      <c r="N81" s="32">
        <v>337000</v>
      </c>
      <c r="O81" s="32"/>
      <c r="P81" s="32">
        <f t="shared" si="7"/>
        <v>337000</v>
      </c>
    </row>
    <row r="82" spans="1:16" x14ac:dyDescent="0.3">
      <c r="A82" s="40" t="s">
        <v>81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82</v>
      </c>
      <c r="G82" s="29" t="s">
        <v>48</v>
      </c>
      <c r="H82" s="32">
        <v>124600</v>
      </c>
      <c r="I82" s="32"/>
      <c r="J82" s="32">
        <f t="shared" si="5"/>
        <v>124600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104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105</v>
      </c>
      <c r="G83" s="29" t="s">
        <v>48</v>
      </c>
      <c r="H83" s="32">
        <v>14000</v>
      </c>
      <c r="I83" s="32"/>
      <c r="J83" s="32">
        <f t="shared" si="5"/>
        <v>14000</v>
      </c>
      <c r="K83" s="32">
        <v>14000</v>
      </c>
      <c r="L83" s="32"/>
      <c r="M83" s="32">
        <f t="shared" si="6"/>
        <v>14000</v>
      </c>
      <c r="N83" s="32">
        <v>16000</v>
      </c>
      <c r="O83" s="32"/>
      <c r="P83" s="32">
        <f t="shared" si="7"/>
        <v>16000</v>
      </c>
    </row>
    <row r="84" spans="1:16" ht="24" x14ac:dyDescent="0.3">
      <c r="A84" s="40" t="s">
        <v>83</v>
      </c>
      <c r="B84" s="28" t="s">
        <v>43</v>
      </c>
      <c r="C84" s="28" t="s">
        <v>100</v>
      </c>
      <c r="D84" s="29" t="s">
        <v>101</v>
      </c>
      <c r="E84" s="29" t="s">
        <v>54</v>
      </c>
      <c r="F84" s="43" t="s">
        <v>84</v>
      </c>
      <c r="G84" s="29" t="s">
        <v>48</v>
      </c>
      <c r="H84" s="32">
        <v>40000</v>
      </c>
      <c r="I84" s="32"/>
      <c r="J84" s="32">
        <f t="shared" si="5"/>
        <v>40000</v>
      </c>
      <c r="K84" s="32">
        <v>40000</v>
      </c>
      <c r="L84" s="32"/>
      <c r="M84" s="32">
        <f t="shared" si="6"/>
        <v>40000</v>
      </c>
      <c r="N84" s="32">
        <v>40000</v>
      </c>
      <c r="O84" s="32"/>
      <c r="P84" s="32">
        <f t="shared" si="7"/>
        <v>40000</v>
      </c>
    </row>
    <row r="85" spans="1:16" x14ac:dyDescent="0.3">
      <c r="A85" s="82" t="s">
        <v>85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86</v>
      </c>
      <c r="G85" s="29" t="s">
        <v>48</v>
      </c>
      <c r="H85" s="32">
        <v>30000</v>
      </c>
      <c r="I85" s="32"/>
      <c r="J85" s="32">
        <f t="shared" si="5"/>
        <v>30000</v>
      </c>
      <c r="K85" s="32">
        <v>30000</v>
      </c>
      <c r="L85" s="32"/>
      <c r="M85" s="32">
        <f t="shared" si="6"/>
        <v>30000</v>
      </c>
      <c r="N85" s="32">
        <v>30000</v>
      </c>
      <c r="O85" s="32"/>
      <c r="P85" s="32">
        <f t="shared" si="7"/>
        <v>30000</v>
      </c>
    </row>
    <row r="86" spans="1:16" x14ac:dyDescent="0.3">
      <c r="A86" s="82" t="s">
        <v>220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219</v>
      </c>
      <c r="G86" s="29" t="s">
        <v>48</v>
      </c>
      <c r="H86" s="32">
        <v>150000</v>
      </c>
      <c r="I86" s="32"/>
      <c r="J86" s="32">
        <f t="shared" si="5"/>
        <v>150000</v>
      </c>
      <c r="K86" s="32">
        <v>0</v>
      </c>
      <c r="L86" s="32"/>
      <c r="M86" s="32">
        <f t="shared" si="6"/>
        <v>0</v>
      </c>
      <c r="N86" s="32">
        <v>0</v>
      </c>
      <c r="O86" s="32"/>
      <c r="P86" s="32">
        <f t="shared" si="7"/>
        <v>0</v>
      </c>
    </row>
    <row r="87" spans="1:16" x14ac:dyDescent="0.3">
      <c r="A87" s="40" t="s">
        <v>89</v>
      </c>
      <c r="B87" s="28" t="s">
        <v>43</v>
      </c>
      <c r="C87" s="28" t="s">
        <v>100</v>
      </c>
      <c r="D87" s="29" t="s">
        <v>101</v>
      </c>
      <c r="E87" s="29" t="s">
        <v>54</v>
      </c>
      <c r="F87" s="43" t="s">
        <v>90</v>
      </c>
      <c r="G87" s="29" t="s">
        <v>48</v>
      </c>
      <c r="H87" s="32">
        <v>54556</v>
      </c>
      <c r="I87" s="32"/>
      <c r="J87" s="32">
        <f t="shared" si="5"/>
        <v>54556</v>
      </c>
      <c r="K87" s="32">
        <v>40000</v>
      </c>
      <c r="L87" s="32"/>
      <c r="M87" s="32">
        <f t="shared" si="6"/>
        <v>40000</v>
      </c>
      <c r="N87" s="32">
        <v>40000</v>
      </c>
      <c r="O87" s="32"/>
      <c r="P87" s="32">
        <f t="shared" si="7"/>
        <v>40000</v>
      </c>
    </row>
    <row r="88" spans="1:16" x14ac:dyDescent="0.3">
      <c r="A88" s="40" t="s">
        <v>106</v>
      </c>
      <c r="B88" s="44" t="s">
        <v>43</v>
      </c>
      <c r="C88" s="44" t="s">
        <v>100</v>
      </c>
      <c r="D88" s="29" t="s">
        <v>101</v>
      </c>
      <c r="E88" s="43" t="s">
        <v>54</v>
      </c>
      <c r="F88" s="43" t="s">
        <v>107</v>
      </c>
      <c r="G88" s="29" t="s">
        <v>48</v>
      </c>
      <c r="H88" s="32">
        <v>22500</v>
      </c>
      <c r="I88" s="32"/>
      <c r="J88" s="32">
        <f t="shared" si="5"/>
        <v>22500</v>
      </c>
      <c r="K88" s="32">
        <v>22500</v>
      </c>
      <c r="L88" s="32"/>
      <c r="M88" s="32">
        <f t="shared" si="6"/>
        <v>22500</v>
      </c>
      <c r="N88" s="32">
        <v>22500</v>
      </c>
      <c r="O88" s="32"/>
      <c r="P88" s="32">
        <f t="shared" si="7"/>
        <v>22500</v>
      </c>
    </row>
    <row r="89" spans="1:16" x14ac:dyDescent="0.3">
      <c r="A89" s="40" t="s">
        <v>91</v>
      </c>
      <c r="B89" s="28" t="s">
        <v>43</v>
      </c>
      <c r="C89" s="28" t="s">
        <v>100</v>
      </c>
      <c r="D89" s="29" t="s">
        <v>101</v>
      </c>
      <c r="E89" s="45" t="s">
        <v>54</v>
      </c>
      <c r="F89" s="45" t="s">
        <v>92</v>
      </c>
      <c r="G89" s="45" t="s">
        <v>48</v>
      </c>
      <c r="H89" s="32">
        <v>65444</v>
      </c>
      <c r="I89" s="32"/>
      <c r="J89" s="32">
        <f t="shared" si="5"/>
        <v>65444</v>
      </c>
      <c r="K89" s="32">
        <v>80000</v>
      </c>
      <c r="L89" s="32"/>
      <c r="M89" s="32">
        <f t="shared" si="6"/>
        <v>80000</v>
      </c>
      <c r="N89" s="32">
        <v>80000</v>
      </c>
      <c r="O89" s="32"/>
      <c r="P89" s="32">
        <f t="shared" si="7"/>
        <v>80000</v>
      </c>
    </row>
    <row r="90" spans="1:16" x14ac:dyDescent="0.3">
      <c r="A90" s="40" t="s">
        <v>93</v>
      </c>
      <c r="B90" s="28" t="s">
        <v>43</v>
      </c>
      <c r="C90" s="28" t="s">
        <v>100</v>
      </c>
      <c r="D90" s="29" t="s">
        <v>101</v>
      </c>
      <c r="E90" s="29" t="s">
        <v>94</v>
      </c>
      <c r="F90" s="46" t="s">
        <v>95</v>
      </c>
      <c r="G90" s="46" t="s">
        <v>48</v>
      </c>
      <c r="H90" s="32">
        <v>60238</v>
      </c>
      <c r="I90" s="32"/>
      <c r="J90" s="32">
        <f t="shared" si="5"/>
        <v>60238</v>
      </c>
      <c r="K90" s="32">
        <v>60238</v>
      </c>
      <c r="L90" s="32"/>
      <c r="M90" s="32">
        <f t="shared" si="6"/>
        <v>60238</v>
      </c>
      <c r="N90" s="32">
        <v>60238</v>
      </c>
      <c r="O90" s="32"/>
      <c r="P90" s="32">
        <f t="shared" si="7"/>
        <v>60238</v>
      </c>
    </row>
    <row r="91" spans="1:16" x14ac:dyDescent="0.3">
      <c r="A91" s="40" t="s">
        <v>108</v>
      </c>
      <c r="B91" s="28" t="s">
        <v>43</v>
      </c>
      <c r="C91" s="28" t="s">
        <v>100</v>
      </c>
      <c r="D91" s="29" t="s">
        <v>101</v>
      </c>
      <c r="E91" s="29" t="s">
        <v>94</v>
      </c>
      <c r="F91" s="46" t="s">
        <v>97</v>
      </c>
      <c r="G91" s="46" t="s">
        <v>48</v>
      </c>
      <c r="H91" s="32">
        <v>25281</v>
      </c>
      <c r="I91" s="32"/>
      <c r="J91" s="32">
        <f t="shared" si="5"/>
        <v>25281</v>
      </c>
      <c r="K91" s="32">
        <v>25281</v>
      </c>
      <c r="L91" s="32"/>
      <c r="M91" s="32">
        <f t="shared" si="6"/>
        <v>25281</v>
      </c>
      <c r="N91" s="32">
        <v>25281</v>
      </c>
      <c r="O91" s="32"/>
      <c r="P91" s="32">
        <f t="shared" si="7"/>
        <v>25281</v>
      </c>
    </row>
    <row r="92" spans="1:16" x14ac:dyDescent="0.3">
      <c r="A92" s="40" t="s">
        <v>109</v>
      </c>
      <c r="B92" s="28" t="s">
        <v>43</v>
      </c>
      <c r="C92" s="28" t="s">
        <v>100</v>
      </c>
      <c r="D92" s="29" t="s">
        <v>101</v>
      </c>
      <c r="E92" s="29" t="s">
        <v>110</v>
      </c>
      <c r="F92" s="46" t="s">
        <v>111</v>
      </c>
      <c r="G92" s="46" t="s">
        <v>48</v>
      </c>
      <c r="H92" s="32">
        <v>37790</v>
      </c>
      <c r="I92" s="32"/>
      <c r="J92" s="32">
        <f t="shared" si="5"/>
        <v>37790</v>
      </c>
      <c r="K92" s="32">
        <v>37790</v>
      </c>
      <c r="L92" s="32"/>
      <c r="M92" s="32">
        <f t="shared" si="6"/>
        <v>37790</v>
      </c>
      <c r="N92" s="32">
        <v>37790</v>
      </c>
      <c r="O92" s="32"/>
      <c r="P92" s="32">
        <f t="shared" si="7"/>
        <v>37790</v>
      </c>
    </row>
    <row r="93" spans="1:16" ht="24" x14ac:dyDescent="0.3">
      <c r="A93" s="40" t="s">
        <v>229</v>
      </c>
      <c r="B93" s="28" t="s">
        <v>43</v>
      </c>
      <c r="C93" s="28" t="s">
        <v>100</v>
      </c>
      <c r="D93" s="29" t="s">
        <v>101</v>
      </c>
      <c r="E93" s="29" t="s">
        <v>227</v>
      </c>
      <c r="F93" s="46" t="s">
        <v>228</v>
      </c>
      <c r="G93" s="46" t="s">
        <v>48</v>
      </c>
      <c r="H93" s="32">
        <v>177.02</v>
      </c>
      <c r="I93" s="32"/>
      <c r="J93" s="32">
        <f t="shared" si="5"/>
        <v>177.02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672" t="s">
        <v>98</v>
      </c>
      <c r="B94" s="672"/>
      <c r="C94" s="672"/>
      <c r="D94" s="672"/>
      <c r="E94" s="672"/>
      <c r="F94" s="672"/>
      <c r="G94" s="672"/>
      <c r="H94" s="98">
        <f>SUM(H65:H93)</f>
        <v>12665804.629999999</v>
      </c>
      <c r="I94" s="98">
        <f t="shared" ref="I94:P94" si="8">SUM(I65:I93)</f>
        <v>0</v>
      </c>
      <c r="J94" s="98">
        <f t="shared" si="8"/>
        <v>12665804.629999999</v>
      </c>
      <c r="K94" s="98">
        <f t="shared" si="8"/>
        <v>13879548.150000002</v>
      </c>
      <c r="L94" s="98">
        <f t="shared" si="8"/>
        <v>0</v>
      </c>
      <c r="M94" s="98">
        <f t="shared" si="8"/>
        <v>13879548.150000002</v>
      </c>
      <c r="N94" s="98">
        <f t="shared" si="8"/>
        <v>14290031.449999997</v>
      </c>
      <c r="O94" s="98">
        <f t="shared" si="8"/>
        <v>0</v>
      </c>
      <c r="P94" s="98">
        <f t="shared" si="8"/>
        <v>14290031.449999997</v>
      </c>
    </row>
    <row r="95" spans="1:16" ht="15" customHeight="1" x14ac:dyDescent="0.3">
      <c r="A95" s="704" t="s">
        <v>112</v>
      </c>
      <c r="B95" s="704"/>
      <c r="C95" s="704"/>
      <c r="D95" s="704"/>
      <c r="E95" s="704"/>
      <c r="F95" s="704"/>
      <c r="G95" s="704"/>
      <c r="H95" s="704"/>
      <c r="I95" s="704"/>
      <c r="J95" s="704"/>
      <c r="K95" s="704"/>
      <c r="L95" s="704"/>
      <c r="M95" s="704"/>
      <c r="N95" s="704"/>
      <c r="O95" s="704"/>
      <c r="P95" s="704"/>
    </row>
    <row r="96" spans="1:16" x14ac:dyDescent="0.3">
      <c r="A96" s="40" t="s">
        <v>87</v>
      </c>
      <c r="B96" s="40" t="s">
        <v>43</v>
      </c>
      <c r="C96" s="40" t="s">
        <v>44</v>
      </c>
      <c r="D96" s="45" t="s">
        <v>45</v>
      </c>
      <c r="E96" s="45" t="s">
        <v>54</v>
      </c>
      <c r="F96" s="45" t="s">
        <v>88</v>
      </c>
      <c r="G96" s="99" t="s">
        <v>113</v>
      </c>
      <c r="H96" s="32">
        <v>5000000</v>
      </c>
      <c r="I96" s="32"/>
      <c r="J96" s="32">
        <f>H96+I96</f>
        <v>5000000</v>
      </c>
      <c r="K96" s="32">
        <v>5800000</v>
      </c>
      <c r="L96" s="32"/>
      <c r="M96" s="32">
        <f>K96+L96</f>
        <v>5800000</v>
      </c>
      <c r="N96" s="32">
        <v>5800000</v>
      </c>
      <c r="O96" s="97"/>
      <c r="P96" s="32">
        <f>N96+O96</f>
        <v>5800000</v>
      </c>
    </row>
    <row r="97" spans="1:16" x14ac:dyDescent="0.3">
      <c r="A97" s="672" t="s">
        <v>114</v>
      </c>
      <c r="B97" s="672"/>
      <c r="C97" s="672"/>
      <c r="D97" s="672"/>
      <c r="E97" s="672"/>
      <c r="F97" s="672"/>
      <c r="G97" s="672"/>
      <c r="H97" s="100">
        <f>SUM(H96)</f>
        <v>5000000</v>
      </c>
      <c r="I97" s="100">
        <f t="shared" ref="I97:P97" si="9">SUM(I96)</f>
        <v>0</v>
      </c>
      <c r="J97" s="100">
        <f t="shared" si="9"/>
        <v>5000000</v>
      </c>
      <c r="K97" s="100">
        <f t="shared" si="9"/>
        <v>5800000</v>
      </c>
      <c r="L97" s="100">
        <f t="shared" si="9"/>
        <v>0</v>
      </c>
      <c r="M97" s="100">
        <f t="shared" si="9"/>
        <v>5800000</v>
      </c>
      <c r="N97" s="100">
        <f t="shared" si="9"/>
        <v>5800000</v>
      </c>
      <c r="O97" s="100">
        <f t="shared" si="9"/>
        <v>0</v>
      </c>
      <c r="P97" s="100">
        <f t="shared" si="9"/>
        <v>5800000</v>
      </c>
    </row>
    <row r="98" spans="1:16" hidden="1" x14ac:dyDescent="0.3">
      <c r="A98" s="702" t="s">
        <v>115</v>
      </c>
      <c r="B98" s="702"/>
      <c r="C98" s="702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97"/>
      <c r="P98" s="97"/>
    </row>
    <row r="99" spans="1:16" ht="25.2" hidden="1" customHeight="1" thickBot="1" x14ac:dyDescent="0.35">
      <c r="A99" s="702"/>
      <c r="B99" s="702"/>
      <c r="C99" s="702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97"/>
      <c r="P99" s="97"/>
    </row>
    <row r="100" spans="1:16" hidden="1" x14ac:dyDescent="0.3">
      <c r="A100" s="82" t="s">
        <v>42</v>
      </c>
      <c r="B100" s="58" t="s">
        <v>43</v>
      </c>
      <c r="C100" s="58" t="s">
        <v>44</v>
      </c>
      <c r="D100" s="58" t="s">
        <v>116</v>
      </c>
      <c r="E100" s="58" t="s">
        <v>46</v>
      </c>
      <c r="F100" s="58" t="s">
        <v>47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50</v>
      </c>
      <c r="B101" s="58" t="s">
        <v>43</v>
      </c>
      <c r="C101" s="58" t="s">
        <v>44</v>
      </c>
      <c r="D101" s="58" t="s">
        <v>116</v>
      </c>
      <c r="E101" s="58" t="s">
        <v>51</v>
      </c>
      <c r="F101" s="58" t="s">
        <v>52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82" t="s">
        <v>118</v>
      </c>
      <c r="B102" s="58" t="s">
        <v>43</v>
      </c>
      <c r="C102" s="58" t="s">
        <v>44</v>
      </c>
      <c r="D102" s="58" t="s">
        <v>116</v>
      </c>
      <c r="E102" s="58" t="s">
        <v>54</v>
      </c>
      <c r="F102" s="58" t="s">
        <v>119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702" t="s">
        <v>120</v>
      </c>
      <c r="B103" s="702"/>
      <c r="C103" s="702"/>
      <c r="D103" s="702"/>
      <c r="E103" s="702"/>
      <c r="F103" s="702"/>
      <c r="G103" s="702"/>
      <c r="H103" s="59">
        <f>SUM(H100:H102)</f>
        <v>0</v>
      </c>
      <c r="I103" s="59"/>
      <c r="J103" s="59"/>
      <c r="K103" s="59">
        <f t="shared" ref="K103:N103" si="10">SUM(K100:K102)</f>
        <v>0</v>
      </c>
      <c r="L103" s="59"/>
      <c r="M103" s="59"/>
      <c r="N103" s="59">
        <f t="shared" si="10"/>
        <v>0</v>
      </c>
      <c r="O103" s="97"/>
      <c r="P103" s="97"/>
    </row>
    <row r="104" spans="1:16" hidden="1" x14ac:dyDescent="0.3">
      <c r="A104" s="82" t="s">
        <v>42</v>
      </c>
      <c r="B104" s="58" t="s">
        <v>43</v>
      </c>
      <c r="C104" s="58" t="s">
        <v>100</v>
      </c>
      <c r="D104" s="58" t="s">
        <v>121</v>
      </c>
      <c r="E104" s="58" t="s">
        <v>46</v>
      </c>
      <c r="F104" s="58" t="s">
        <v>47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50</v>
      </c>
      <c r="B105" s="58" t="s">
        <v>43</v>
      </c>
      <c r="C105" s="58" t="s">
        <v>100</v>
      </c>
      <c r="D105" s="58" t="s">
        <v>121</v>
      </c>
      <c r="E105" s="58" t="s">
        <v>51</v>
      </c>
      <c r="F105" s="58" t="s">
        <v>52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82" t="s">
        <v>118</v>
      </c>
      <c r="B106" s="58" t="s">
        <v>43</v>
      </c>
      <c r="C106" s="58" t="s">
        <v>100</v>
      </c>
      <c r="D106" s="58" t="s">
        <v>121</v>
      </c>
      <c r="E106" s="58" t="s">
        <v>54</v>
      </c>
      <c r="F106" s="58" t="s">
        <v>119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40" t="s">
        <v>122</v>
      </c>
      <c r="B107" s="58" t="s">
        <v>43</v>
      </c>
      <c r="C107" s="58" t="s">
        <v>123</v>
      </c>
      <c r="D107" s="58" t="s">
        <v>121</v>
      </c>
      <c r="E107" s="58" t="s">
        <v>54</v>
      </c>
      <c r="F107" s="58" t="s">
        <v>124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705" t="s">
        <v>125</v>
      </c>
      <c r="B108" s="705"/>
      <c r="C108" s="705"/>
      <c r="D108" s="705"/>
      <c r="E108" s="705"/>
      <c r="F108" s="705"/>
      <c r="G108" s="705"/>
      <c r="H108" s="83">
        <f>SUM(H104:H107)</f>
        <v>0</v>
      </c>
      <c r="I108" s="83"/>
      <c r="J108" s="83"/>
      <c r="K108" s="83">
        <f t="shared" ref="K108:N108" si="11">SUM(K104:K107)</f>
        <v>0</v>
      </c>
      <c r="L108" s="83"/>
      <c r="M108" s="83"/>
      <c r="N108" s="83">
        <f t="shared" si="11"/>
        <v>0</v>
      </c>
      <c r="O108" s="97"/>
      <c r="P108" s="97"/>
    </row>
    <row r="109" spans="1:16" hidden="1" x14ac:dyDescent="0.3">
      <c r="A109" s="706" t="s">
        <v>126</v>
      </c>
      <c r="B109" s="706"/>
      <c r="C109" s="706"/>
      <c r="D109" s="706"/>
      <c r="E109" s="706"/>
      <c r="F109" s="706"/>
      <c r="G109" s="706"/>
      <c r="H109" s="101">
        <f>H103+H108</f>
        <v>0</v>
      </c>
      <c r="I109" s="101"/>
      <c r="J109" s="101"/>
      <c r="K109" s="101">
        <f t="shared" ref="K109:N109" si="12">K103+K108</f>
        <v>0</v>
      </c>
      <c r="L109" s="101"/>
      <c r="M109" s="101"/>
      <c r="N109" s="101">
        <f t="shared" si="12"/>
        <v>0</v>
      </c>
      <c r="O109" s="97"/>
      <c r="P109" s="97"/>
    </row>
    <row r="110" spans="1:16" hidden="1" x14ac:dyDescent="0.3">
      <c r="A110" s="700" t="s">
        <v>127</v>
      </c>
      <c r="B110" s="700"/>
      <c r="C110" s="700"/>
      <c r="D110" s="700"/>
      <c r="E110" s="700"/>
      <c r="F110" s="700"/>
      <c r="G110" s="700"/>
      <c r="H110" s="700"/>
      <c r="I110" s="700"/>
      <c r="J110" s="700"/>
      <c r="K110" s="700"/>
      <c r="L110" s="700"/>
      <c r="M110" s="700"/>
      <c r="N110" s="700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128</v>
      </c>
      <c r="E111" s="58" t="s">
        <v>46</v>
      </c>
      <c r="F111" s="58" t="s">
        <v>47</v>
      </c>
      <c r="G111" s="102" t="s">
        <v>129</v>
      </c>
      <c r="H111" s="32"/>
      <c r="I111" s="32"/>
      <c r="J111" s="32"/>
      <c r="K111" s="34"/>
      <c r="L111" s="34"/>
      <c r="M111" s="34"/>
      <c r="N111" s="34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128</v>
      </c>
      <c r="E112" s="58" t="s">
        <v>51</v>
      </c>
      <c r="F112" s="58">
        <v>213000</v>
      </c>
      <c r="G112" s="102" t="s">
        <v>129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716" t="s">
        <v>130</v>
      </c>
      <c r="B113" s="716"/>
      <c r="C113" s="716"/>
      <c r="D113" s="716"/>
      <c r="E113" s="716"/>
      <c r="F113" s="716"/>
      <c r="G113" s="716"/>
      <c r="H113" s="121">
        <f>SUM(H111:H112)</f>
        <v>0</v>
      </c>
      <c r="I113" s="121"/>
      <c r="J113" s="121"/>
      <c r="K113" s="121">
        <f t="shared" ref="K113:N113" si="13">SUM(K111:K112)</f>
        <v>0</v>
      </c>
      <c r="L113" s="121"/>
      <c r="M113" s="121"/>
      <c r="N113" s="121">
        <f t="shared" si="13"/>
        <v>0</v>
      </c>
      <c r="O113" s="122"/>
      <c r="P113" s="122"/>
    </row>
    <row r="114" spans="1:16" x14ac:dyDescent="0.3">
      <c r="A114" s="702" t="s">
        <v>115</v>
      </c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</row>
    <row r="115" spans="1:16" x14ac:dyDescent="0.3">
      <c r="A115" s="702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</row>
    <row r="116" spans="1:16" x14ac:dyDescent="0.3">
      <c r="A116" s="82" t="s">
        <v>42</v>
      </c>
      <c r="B116" s="28" t="s">
        <v>43</v>
      </c>
      <c r="C116" s="28" t="s">
        <v>44</v>
      </c>
      <c r="D116" s="58" t="s">
        <v>116</v>
      </c>
      <c r="E116" s="29" t="s">
        <v>46</v>
      </c>
      <c r="F116" s="46" t="s">
        <v>47</v>
      </c>
      <c r="G116" s="46" t="s">
        <v>180</v>
      </c>
      <c r="H116" s="32">
        <v>22512650.18</v>
      </c>
      <c r="I116" s="32"/>
      <c r="J116" s="32">
        <f t="shared" ref="J116:J119" si="14">H116+I116</f>
        <v>22512650.18</v>
      </c>
      <c r="K116" s="32">
        <v>0</v>
      </c>
      <c r="L116" s="32"/>
      <c r="M116" s="32">
        <f t="shared" ref="M116:M119" si="15">K116+L116</f>
        <v>0</v>
      </c>
      <c r="N116" s="32">
        <v>0</v>
      </c>
      <c r="O116" s="32"/>
      <c r="P116" s="32">
        <f t="shared" ref="P116:P127" si="16">N116+O116</f>
        <v>0</v>
      </c>
    </row>
    <row r="117" spans="1:16" ht="36" x14ac:dyDescent="0.3">
      <c r="A117" s="36" t="s">
        <v>210</v>
      </c>
      <c r="B117" s="28" t="s">
        <v>43</v>
      </c>
      <c r="C117" s="28" t="s">
        <v>44</v>
      </c>
      <c r="D117" s="58" t="s">
        <v>116</v>
      </c>
      <c r="E117" s="29" t="s">
        <v>46</v>
      </c>
      <c r="F117" s="46" t="s">
        <v>209</v>
      </c>
      <c r="G117" s="46" t="s">
        <v>180</v>
      </c>
      <c r="H117" s="32">
        <v>29523.58</v>
      </c>
      <c r="I117" s="32"/>
      <c r="J117" s="32">
        <f t="shared" si="14"/>
        <v>29523.58</v>
      </c>
      <c r="K117" s="32"/>
      <c r="L117" s="32"/>
      <c r="M117" s="32"/>
      <c r="N117" s="32"/>
      <c r="O117" s="32"/>
      <c r="P117" s="32"/>
    </row>
    <row r="118" spans="1:16" x14ac:dyDescent="0.3">
      <c r="A118" s="82" t="s">
        <v>50</v>
      </c>
      <c r="B118" s="28" t="s">
        <v>43</v>
      </c>
      <c r="C118" s="28" t="s">
        <v>44</v>
      </c>
      <c r="D118" s="58" t="s">
        <v>116</v>
      </c>
      <c r="E118" s="29" t="s">
        <v>51</v>
      </c>
      <c r="F118" s="46" t="s">
        <v>52</v>
      </c>
      <c r="G118" s="46" t="s">
        <v>180</v>
      </c>
      <c r="H118" s="32">
        <v>5105802.3600000003</v>
      </c>
      <c r="I118" s="32"/>
      <c r="J118" s="32">
        <f t="shared" si="14"/>
        <v>5105802.3600000003</v>
      </c>
      <c r="K118" s="32">
        <v>0</v>
      </c>
      <c r="L118" s="32"/>
      <c r="M118" s="32">
        <f t="shared" si="15"/>
        <v>0</v>
      </c>
      <c r="N118" s="32">
        <v>0</v>
      </c>
      <c r="O118" s="32"/>
      <c r="P118" s="32">
        <f t="shared" si="16"/>
        <v>0</v>
      </c>
    </row>
    <row r="119" spans="1:16" x14ac:dyDescent="0.3">
      <c r="A119" s="82" t="s">
        <v>118</v>
      </c>
      <c r="B119" s="28" t="s">
        <v>43</v>
      </c>
      <c r="C119" s="28" t="s">
        <v>44</v>
      </c>
      <c r="D119" s="58" t="s">
        <v>116</v>
      </c>
      <c r="E119" s="29" t="s">
        <v>54</v>
      </c>
      <c r="F119" s="46" t="s">
        <v>119</v>
      </c>
      <c r="G119" s="46" t="s">
        <v>180</v>
      </c>
      <c r="H119" s="32">
        <v>47000</v>
      </c>
      <c r="I119" s="32"/>
      <c r="J119" s="32">
        <f t="shared" si="14"/>
        <v>47000</v>
      </c>
      <c r="K119" s="32">
        <v>0</v>
      </c>
      <c r="L119" s="32"/>
      <c r="M119" s="32">
        <f t="shared" si="15"/>
        <v>0</v>
      </c>
      <c r="N119" s="32">
        <v>0</v>
      </c>
      <c r="O119" s="32"/>
      <c r="P119" s="32">
        <f t="shared" si="16"/>
        <v>0</v>
      </c>
    </row>
    <row r="120" spans="1:16" x14ac:dyDescent="0.3">
      <c r="A120" s="715" t="s">
        <v>178</v>
      </c>
      <c r="B120" s="715"/>
      <c r="C120" s="715"/>
      <c r="D120" s="715"/>
      <c r="E120" s="715"/>
      <c r="F120" s="715"/>
      <c r="G120" s="715"/>
      <c r="H120" s="101">
        <f>SUM(H116:H119)</f>
        <v>27694976.119999997</v>
      </c>
      <c r="I120" s="101">
        <f t="shared" ref="I120:P120" si="17">SUM(I116:I119)</f>
        <v>0</v>
      </c>
      <c r="J120" s="101">
        <f t="shared" si="17"/>
        <v>27694976.119999997</v>
      </c>
      <c r="K120" s="101">
        <f t="shared" si="17"/>
        <v>0</v>
      </c>
      <c r="L120" s="101">
        <f t="shared" si="17"/>
        <v>0</v>
      </c>
      <c r="M120" s="101">
        <f t="shared" si="17"/>
        <v>0</v>
      </c>
      <c r="N120" s="101">
        <f t="shared" si="17"/>
        <v>0</v>
      </c>
      <c r="O120" s="101">
        <f t="shared" si="17"/>
        <v>0</v>
      </c>
      <c r="P120" s="101">
        <f t="shared" si="17"/>
        <v>0</v>
      </c>
    </row>
    <row r="121" spans="1:16" x14ac:dyDescent="0.3">
      <c r="A121" s="82" t="s">
        <v>42</v>
      </c>
      <c r="B121" s="28" t="s">
        <v>43</v>
      </c>
      <c r="C121" s="28" t="s">
        <v>100</v>
      </c>
      <c r="D121" s="58" t="s">
        <v>121</v>
      </c>
      <c r="E121" s="29" t="s">
        <v>46</v>
      </c>
      <c r="F121" s="46" t="s">
        <v>47</v>
      </c>
      <c r="G121" s="46" t="s">
        <v>180</v>
      </c>
      <c r="H121" s="32">
        <v>39613538.310000002</v>
      </c>
      <c r="I121" s="32"/>
      <c r="J121" s="32">
        <f t="shared" ref="J121:J127" si="18">H121+I121</f>
        <v>39613538.310000002</v>
      </c>
      <c r="K121" s="32">
        <v>0</v>
      </c>
      <c r="L121" s="32"/>
      <c r="M121" s="32">
        <f t="shared" ref="M121:M127" si="19">K121+L121</f>
        <v>0</v>
      </c>
      <c r="N121" s="32">
        <v>0</v>
      </c>
      <c r="O121" s="32"/>
      <c r="P121" s="32">
        <f t="shared" si="16"/>
        <v>0</v>
      </c>
    </row>
    <row r="122" spans="1:16" ht="36" x14ac:dyDescent="0.3">
      <c r="A122" s="36" t="s">
        <v>210</v>
      </c>
      <c r="B122" s="28" t="s">
        <v>43</v>
      </c>
      <c r="C122" s="28" t="s">
        <v>100</v>
      </c>
      <c r="D122" s="58" t="s">
        <v>121</v>
      </c>
      <c r="E122" s="29" t="s">
        <v>46</v>
      </c>
      <c r="F122" s="46" t="s">
        <v>209</v>
      </c>
      <c r="G122" s="46" t="s">
        <v>180</v>
      </c>
      <c r="H122" s="32">
        <v>49452.09</v>
      </c>
      <c r="I122" s="32"/>
      <c r="J122" s="32">
        <f t="shared" si="18"/>
        <v>49452.09</v>
      </c>
      <c r="K122" s="32"/>
      <c r="L122" s="32"/>
      <c r="M122" s="32"/>
      <c r="N122" s="32"/>
      <c r="O122" s="32"/>
      <c r="P122" s="32"/>
    </row>
    <row r="123" spans="1:16" x14ac:dyDescent="0.3">
      <c r="A123" s="82" t="s">
        <v>50</v>
      </c>
      <c r="B123" s="28" t="s">
        <v>43</v>
      </c>
      <c r="C123" s="28" t="s">
        <v>100</v>
      </c>
      <c r="D123" s="58" t="s">
        <v>121</v>
      </c>
      <c r="E123" s="29" t="s">
        <v>51</v>
      </c>
      <c r="F123" s="46" t="s">
        <v>52</v>
      </c>
      <c r="G123" s="46" t="s">
        <v>180</v>
      </c>
      <c r="H123" s="32">
        <v>8983667.3300000001</v>
      </c>
      <c r="I123" s="32"/>
      <c r="J123" s="32">
        <f t="shared" si="18"/>
        <v>8983667.3300000001</v>
      </c>
      <c r="K123" s="32">
        <v>0</v>
      </c>
      <c r="L123" s="32"/>
      <c r="M123" s="32">
        <f t="shared" si="19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82" t="s">
        <v>118</v>
      </c>
      <c r="B124" s="28" t="s">
        <v>43</v>
      </c>
      <c r="C124" s="28" t="s">
        <v>100</v>
      </c>
      <c r="D124" s="58" t="s">
        <v>121</v>
      </c>
      <c r="E124" s="29" t="s">
        <v>54</v>
      </c>
      <c r="F124" s="46" t="s">
        <v>119</v>
      </c>
      <c r="G124" s="46" t="s">
        <v>180</v>
      </c>
      <c r="H124" s="32">
        <v>54991.59</v>
      </c>
      <c r="I124" s="32"/>
      <c r="J124" s="32">
        <f t="shared" si="18"/>
        <v>54991.59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82" t="s">
        <v>236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235</v>
      </c>
      <c r="G125" s="46" t="s">
        <v>180</v>
      </c>
      <c r="H125" s="32">
        <v>2191130</v>
      </c>
      <c r="I125" s="32"/>
      <c r="J125" s="32">
        <f t="shared" si="18"/>
        <v>2191130</v>
      </c>
      <c r="K125" s="32"/>
      <c r="L125" s="32"/>
      <c r="M125" s="32"/>
      <c r="N125" s="32"/>
      <c r="O125" s="32"/>
      <c r="P125" s="32"/>
    </row>
    <row r="126" spans="1:16" ht="24" x14ac:dyDescent="0.3">
      <c r="A126" s="82" t="s">
        <v>214</v>
      </c>
      <c r="B126" s="28" t="s">
        <v>43</v>
      </c>
      <c r="C126" s="28" t="s">
        <v>100</v>
      </c>
      <c r="D126" s="58" t="s">
        <v>121</v>
      </c>
      <c r="E126" s="29" t="s">
        <v>54</v>
      </c>
      <c r="F126" s="46" t="s">
        <v>213</v>
      </c>
      <c r="G126" s="46" t="s">
        <v>180</v>
      </c>
      <c r="H126" s="32">
        <v>12746</v>
      </c>
      <c r="I126" s="32"/>
      <c r="J126" s="32">
        <f t="shared" si="18"/>
        <v>12746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82" t="s">
        <v>122</v>
      </c>
      <c r="B127" s="28" t="s">
        <v>43</v>
      </c>
      <c r="C127" s="28" t="s">
        <v>123</v>
      </c>
      <c r="D127" s="58" t="s">
        <v>121</v>
      </c>
      <c r="E127" s="29" t="s">
        <v>54</v>
      </c>
      <c r="F127" s="46" t="s">
        <v>124</v>
      </c>
      <c r="G127" s="46" t="s">
        <v>180</v>
      </c>
      <c r="H127" s="32">
        <v>4200</v>
      </c>
      <c r="I127" s="32"/>
      <c r="J127" s="32">
        <f t="shared" si="18"/>
        <v>4200</v>
      </c>
      <c r="K127" s="32">
        <v>0</v>
      </c>
      <c r="L127" s="32"/>
      <c r="M127" s="32">
        <f t="shared" si="19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715" t="s">
        <v>178</v>
      </c>
      <c r="B128" s="715"/>
      <c r="C128" s="715"/>
      <c r="D128" s="715"/>
      <c r="E128" s="715"/>
      <c r="F128" s="715"/>
      <c r="G128" s="715"/>
      <c r="H128" s="101">
        <f>SUM(H121:H127)</f>
        <v>50909725.320000008</v>
      </c>
      <c r="I128" s="101">
        <f t="shared" ref="I128:P128" si="20">SUM(I121:I127)</f>
        <v>0</v>
      </c>
      <c r="J128" s="101">
        <f t="shared" si="20"/>
        <v>50909725.320000008</v>
      </c>
      <c r="K128" s="101">
        <f t="shared" si="20"/>
        <v>0</v>
      </c>
      <c r="L128" s="101">
        <f t="shared" si="20"/>
        <v>0</v>
      </c>
      <c r="M128" s="101">
        <f t="shared" si="20"/>
        <v>0</v>
      </c>
      <c r="N128" s="101">
        <f t="shared" si="20"/>
        <v>0</v>
      </c>
      <c r="O128" s="101">
        <f t="shared" si="20"/>
        <v>0</v>
      </c>
      <c r="P128" s="101">
        <f t="shared" si="20"/>
        <v>0</v>
      </c>
    </row>
    <row r="129" spans="1:16" x14ac:dyDescent="0.3">
      <c r="A129" s="706" t="s">
        <v>179</v>
      </c>
      <c r="B129" s="706"/>
      <c r="C129" s="706"/>
      <c r="D129" s="706"/>
      <c r="E129" s="706"/>
      <c r="F129" s="706"/>
      <c r="G129" s="706"/>
      <c r="H129" s="101">
        <f>H120+H128</f>
        <v>78604701.439999998</v>
      </c>
      <c r="I129" s="101">
        <f t="shared" ref="I129:P129" si="21">I120+I128</f>
        <v>0</v>
      </c>
      <c r="J129" s="101">
        <f t="shared" si="21"/>
        <v>78604701.439999998</v>
      </c>
      <c r="K129" s="101">
        <f t="shared" si="21"/>
        <v>0</v>
      </c>
      <c r="L129" s="101">
        <f t="shared" si="21"/>
        <v>0</v>
      </c>
      <c r="M129" s="101">
        <f t="shared" si="21"/>
        <v>0</v>
      </c>
      <c r="N129" s="101">
        <f t="shared" si="21"/>
        <v>0</v>
      </c>
      <c r="O129" s="101">
        <f t="shared" si="21"/>
        <v>0</v>
      </c>
      <c r="P129" s="101">
        <f t="shared" si="21"/>
        <v>0</v>
      </c>
    </row>
    <row r="130" spans="1:16" x14ac:dyDescent="0.3">
      <c r="A130" s="725" t="s">
        <v>201</v>
      </c>
      <c r="B130" s="726"/>
      <c r="C130" s="726"/>
      <c r="D130" s="726"/>
      <c r="E130" s="726"/>
      <c r="F130" s="726"/>
      <c r="G130" s="726"/>
      <c r="H130" s="726"/>
      <c r="I130" s="726"/>
      <c r="J130" s="726"/>
      <c r="K130" s="726"/>
      <c r="L130" s="726"/>
      <c r="M130" s="726"/>
      <c r="N130" s="726"/>
      <c r="O130" s="726"/>
      <c r="P130" s="727"/>
    </row>
    <row r="131" spans="1:16" x14ac:dyDescent="0.3">
      <c r="A131" s="82" t="s">
        <v>42</v>
      </c>
      <c r="B131" s="28" t="s">
        <v>43</v>
      </c>
      <c r="C131" s="28" t="s">
        <v>100</v>
      </c>
      <c r="D131" s="58" t="s">
        <v>202</v>
      </c>
      <c r="E131" s="29" t="s">
        <v>46</v>
      </c>
      <c r="F131" s="46" t="s">
        <v>47</v>
      </c>
      <c r="G131" s="46" t="s">
        <v>203</v>
      </c>
      <c r="H131" s="32">
        <v>4554000</v>
      </c>
      <c r="I131" s="32"/>
      <c r="J131" s="26">
        <f t="shared" ref="J131:J132" si="22">H131+I131</f>
        <v>4554000</v>
      </c>
      <c r="K131" s="32">
        <v>0</v>
      </c>
      <c r="L131" s="32"/>
      <c r="M131" s="26">
        <f t="shared" ref="M131:M132" si="23">K131+L131</f>
        <v>0</v>
      </c>
      <c r="N131" s="32">
        <v>0</v>
      </c>
      <c r="O131" s="147"/>
      <c r="P131" s="148">
        <f t="shared" ref="P131:P132" si="24">N131+O131</f>
        <v>0</v>
      </c>
    </row>
    <row r="132" spans="1:16" x14ac:dyDescent="0.3">
      <c r="A132" s="82" t="s">
        <v>50</v>
      </c>
      <c r="B132" s="28" t="s">
        <v>43</v>
      </c>
      <c r="C132" s="28" t="s">
        <v>100</v>
      </c>
      <c r="D132" s="58" t="s">
        <v>202</v>
      </c>
      <c r="E132" s="29" t="s">
        <v>51</v>
      </c>
      <c r="F132" s="46" t="s">
        <v>52</v>
      </c>
      <c r="G132" s="46" t="s">
        <v>203</v>
      </c>
      <c r="H132" s="32">
        <v>1375308</v>
      </c>
      <c r="I132" s="32"/>
      <c r="J132" s="26">
        <f t="shared" si="22"/>
        <v>1375308</v>
      </c>
      <c r="K132" s="32">
        <v>0</v>
      </c>
      <c r="L132" s="32"/>
      <c r="M132" s="26">
        <f t="shared" si="23"/>
        <v>0</v>
      </c>
      <c r="N132" s="32">
        <v>0</v>
      </c>
      <c r="O132" s="147"/>
      <c r="P132" s="148">
        <f t="shared" si="24"/>
        <v>0</v>
      </c>
    </row>
    <row r="133" spans="1:16" ht="15" thickBot="1" x14ac:dyDescent="0.35">
      <c r="A133" s="728" t="s">
        <v>204</v>
      </c>
      <c r="B133" s="728"/>
      <c r="C133" s="728"/>
      <c r="D133" s="728"/>
      <c r="E133" s="728"/>
      <c r="F133" s="728"/>
      <c r="G133" s="728"/>
      <c r="H133" s="149">
        <f>SUM(H131:H132)</f>
        <v>5929308</v>
      </c>
      <c r="I133" s="149">
        <f t="shared" ref="I133:P133" si="25">SUM(I131:I132)</f>
        <v>0</v>
      </c>
      <c r="J133" s="149">
        <f t="shared" si="25"/>
        <v>5929308</v>
      </c>
      <c r="K133" s="149">
        <f t="shared" si="25"/>
        <v>0</v>
      </c>
      <c r="L133" s="149">
        <f t="shared" si="25"/>
        <v>0</v>
      </c>
      <c r="M133" s="149">
        <f t="shared" si="25"/>
        <v>0</v>
      </c>
      <c r="N133" s="149">
        <f t="shared" si="25"/>
        <v>0</v>
      </c>
      <c r="O133" s="149">
        <f t="shared" si="25"/>
        <v>0</v>
      </c>
      <c r="P133" s="149">
        <f t="shared" si="25"/>
        <v>0</v>
      </c>
    </row>
    <row r="134" spans="1:16" ht="15" thickBot="1" x14ac:dyDescent="0.35">
      <c r="A134" s="729" t="s">
        <v>205</v>
      </c>
      <c r="B134" s="730"/>
      <c r="C134" s="730"/>
      <c r="D134" s="730"/>
      <c r="E134" s="730"/>
      <c r="F134" s="730"/>
      <c r="G134" s="730"/>
      <c r="H134" s="730"/>
      <c r="I134" s="730"/>
      <c r="J134" s="730"/>
      <c r="K134" s="730"/>
      <c r="L134" s="730"/>
      <c r="M134" s="730"/>
      <c r="N134" s="730"/>
      <c r="O134" s="730"/>
      <c r="P134" s="731"/>
    </row>
    <row r="135" spans="1:16" x14ac:dyDescent="0.3">
      <c r="A135" s="150" t="s">
        <v>42</v>
      </c>
      <c r="B135" s="56" t="s">
        <v>43</v>
      </c>
      <c r="C135" s="56" t="s">
        <v>100</v>
      </c>
      <c r="D135" s="56" t="s">
        <v>206</v>
      </c>
      <c r="E135" s="56" t="s">
        <v>46</v>
      </c>
      <c r="F135" s="56" t="s">
        <v>47</v>
      </c>
      <c r="G135" s="46" t="s">
        <v>207</v>
      </c>
      <c r="H135" s="151">
        <v>251508</v>
      </c>
      <c r="I135" s="152"/>
      <c r="J135" s="26">
        <f t="shared" ref="J135:J136" si="26">H135+I135</f>
        <v>251508</v>
      </c>
      <c r="K135" s="26">
        <v>0</v>
      </c>
      <c r="L135" s="153"/>
      <c r="M135" s="26">
        <f t="shared" ref="M135:M136" si="27">K135+L135</f>
        <v>0</v>
      </c>
      <c r="N135" s="32">
        <v>0</v>
      </c>
      <c r="O135" s="147"/>
      <c r="P135" s="148">
        <f t="shared" ref="P135:P136" si="28">N135+O135</f>
        <v>0</v>
      </c>
    </row>
    <row r="136" spans="1:16" x14ac:dyDescent="0.3">
      <c r="A136" s="37" t="s">
        <v>50</v>
      </c>
      <c r="B136" s="61" t="s">
        <v>43</v>
      </c>
      <c r="C136" s="61" t="s">
        <v>100</v>
      </c>
      <c r="D136" s="61" t="s">
        <v>206</v>
      </c>
      <c r="E136" s="61" t="s">
        <v>51</v>
      </c>
      <c r="F136" s="61" t="s">
        <v>52</v>
      </c>
      <c r="G136" s="161" t="s">
        <v>207</v>
      </c>
      <c r="H136" s="154">
        <v>75955.42</v>
      </c>
      <c r="I136" s="162"/>
      <c r="J136" s="51">
        <f t="shared" si="26"/>
        <v>75955.42</v>
      </c>
      <c r="K136" s="51">
        <v>0</v>
      </c>
      <c r="L136" s="156"/>
      <c r="M136" s="51">
        <f t="shared" si="27"/>
        <v>0</v>
      </c>
      <c r="N136" s="38">
        <v>0</v>
      </c>
      <c r="O136" s="163"/>
      <c r="P136" s="164">
        <f t="shared" si="28"/>
        <v>0</v>
      </c>
    </row>
    <row r="137" spans="1:16" x14ac:dyDescent="0.3">
      <c r="A137" s="706" t="s">
        <v>208</v>
      </c>
      <c r="B137" s="706"/>
      <c r="C137" s="706"/>
      <c r="D137" s="706"/>
      <c r="E137" s="706"/>
      <c r="F137" s="706"/>
      <c r="G137" s="706"/>
      <c r="H137" s="98">
        <f>SUM(H135:H136)</f>
        <v>327463.42</v>
      </c>
      <c r="I137" s="98">
        <f>SUM(I135:I136)</f>
        <v>0</v>
      </c>
      <c r="J137" s="98">
        <f>H137+I137</f>
        <v>327463.42</v>
      </c>
      <c r="K137" s="98">
        <f t="shared" ref="K137" si="29">SUM(K135:K136)</f>
        <v>0</v>
      </c>
      <c r="L137" s="98"/>
      <c r="M137" s="98"/>
      <c r="N137" s="98">
        <f>SUM(N135:N136)</f>
        <v>0</v>
      </c>
      <c r="O137" s="98"/>
      <c r="P137" s="98"/>
    </row>
    <row r="138" spans="1:16" ht="30" customHeight="1" x14ac:dyDescent="0.3">
      <c r="A138" s="735" t="s">
        <v>216</v>
      </c>
      <c r="B138" s="736"/>
      <c r="C138" s="736"/>
      <c r="D138" s="736"/>
      <c r="E138" s="736"/>
      <c r="F138" s="736"/>
      <c r="G138" s="736"/>
      <c r="H138" s="736"/>
      <c r="I138" s="736"/>
      <c r="J138" s="736"/>
      <c r="K138" s="736"/>
      <c r="L138" s="736"/>
      <c r="M138" s="736"/>
      <c r="N138" s="736"/>
      <c r="O138" s="736"/>
      <c r="P138" s="737"/>
    </row>
    <row r="139" spans="1:16" x14ac:dyDescent="0.3">
      <c r="A139" s="150" t="s">
        <v>42</v>
      </c>
      <c r="B139" s="56" t="s">
        <v>43</v>
      </c>
      <c r="C139" s="56" t="s">
        <v>100</v>
      </c>
      <c r="D139" s="58" t="s">
        <v>217</v>
      </c>
      <c r="E139" s="58" t="s">
        <v>46</v>
      </c>
      <c r="F139" s="56" t="s">
        <v>47</v>
      </c>
      <c r="G139" s="46" t="s">
        <v>218</v>
      </c>
      <c r="H139" s="155">
        <v>99000</v>
      </c>
      <c r="I139" s="155"/>
      <c r="J139" s="26">
        <f t="shared" ref="J139:J140" si="30">H139+I139</f>
        <v>99000</v>
      </c>
      <c r="K139" s="32">
        <v>0</v>
      </c>
      <c r="L139" s="34"/>
      <c r="M139" s="26">
        <f t="shared" ref="M139:M140" si="31">K139+L139</f>
        <v>0</v>
      </c>
      <c r="N139" s="32">
        <v>0</v>
      </c>
      <c r="O139" s="147"/>
      <c r="P139" s="148">
        <f t="shared" ref="P139:P140" si="32">N139+O139</f>
        <v>0</v>
      </c>
    </row>
    <row r="140" spans="1:16" x14ac:dyDescent="0.3">
      <c r="A140" s="37" t="s">
        <v>50</v>
      </c>
      <c r="B140" s="61" t="s">
        <v>43</v>
      </c>
      <c r="C140" s="61" t="s">
        <v>100</v>
      </c>
      <c r="D140" s="58" t="s">
        <v>217</v>
      </c>
      <c r="E140" s="58" t="s">
        <v>51</v>
      </c>
      <c r="F140" s="61" t="s">
        <v>52</v>
      </c>
      <c r="G140" s="46" t="s">
        <v>218</v>
      </c>
      <c r="H140" s="155">
        <v>29898</v>
      </c>
      <c r="I140" s="155"/>
      <c r="J140" s="51">
        <f t="shared" si="30"/>
        <v>29898</v>
      </c>
      <c r="K140" s="32">
        <v>0</v>
      </c>
      <c r="L140" s="34"/>
      <c r="M140" s="51">
        <f t="shared" si="31"/>
        <v>0</v>
      </c>
      <c r="N140" s="32">
        <v>0</v>
      </c>
      <c r="O140" s="147"/>
      <c r="P140" s="164">
        <f t="shared" si="32"/>
        <v>0</v>
      </c>
    </row>
    <row r="141" spans="1:16" x14ac:dyDescent="0.3">
      <c r="A141" s="706" t="s">
        <v>215</v>
      </c>
      <c r="B141" s="706"/>
      <c r="C141" s="706"/>
      <c r="D141" s="706"/>
      <c r="E141" s="706"/>
      <c r="F141" s="706"/>
      <c r="G141" s="706"/>
      <c r="H141" s="98">
        <f>SUM(H139:H140)</f>
        <v>128898</v>
      </c>
      <c r="I141" s="98">
        <f t="shared" ref="I141:P141" si="33">SUM(I139:I140)</f>
        <v>0</v>
      </c>
      <c r="J141" s="98">
        <f t="shared" si="33"/>
        <v>128898</v>
      </c>
      <c r="K141" s="98">
        <f t="shared" si="33"/>
        <v>0</v>
      </c>
      <c r="L141" s="98">
        <f t="shared" si="33"/>
        <v>0</v>
      </c>
      <c r="M141" s="98">
        <f t="shared" si="33"/>
        <v>0</v>
      </c>
      <c r="N141" s="98">
        <f t="shared" si="33"/>
        <v>0</v>
      </c>
      <c r="O141" s="98">
        <f t="shared" si="33"/>
        <v>0</v>
      </c>
      <c r="P141" s="98">
        <f t="shared" si="33"/>
        <v>0</v>
      </c>
    </row>
    <row r="142" spans="1:16" ht="28.95" customHeight="1" x14ac:dyDescent="0.3">
      <c r="A142" s="723" t="s">
        <v>160</v>
      </c>
      <c r="B142" s="687"/>
      <c r="C142" s="687"/>
      <c r="D142" s="687"/>
      <c r="E142" s="687"/>
      <c r="F142" s="687"/>
      <c r="G142" s="687"/>
      <c r="H142" s="687"/>
      <c r="I142" s="687"/>
      <c r="J142" s="687"/>
      <c r="K142" s="687"/>
      <c r="L142" s="687"/>
      <c r="M142" s="687"/>
      <c r="N142" s="687"/>
      <c r="O142" s="687"/>
      <c r="P142" s="724"/>
    </row>
    <row r="143" spans="1:16" ht="26.4" x14ac:dyDescent="0.3">
      <c r="A143" s="104" t="s">
        <v>161</v>
      </c>
      <c r="B143" s="40">
        <v>10</v>
      </c>
      <c r="C143" s="40" t="s">
        <v>162</v>
      </c>
      <c r="D143" s="45" t="s">
        <v>163</v>
      </c>
      <c r="E143" s="45" t="s">
        <v>174</v>
      </c>
      <c r="F143" s="45" t="s">
        <v>165</v>
      </c>
      <c r="G143" s="45" t="s">
        <v>182</v>
      </c>
      <c r="H143" s="32">
        <v>2216000</v>
      </c>
      <c r="I143" s="32"/>
      <c r="J143" s="32">
        <f>H143+I143</f>
        <v>2216000</v>
      </c>
      <c r="K143" s="32">
        <v>0</v>
      </c>
      <c r="L143" s="32"/>
      <c r="M143" s="32">
        <f>K143+L143</f>
        <v>0</v>
      </c>
      <c r="N143" s="32">
        <v>0</v>
      </c>
      <c r="O143" s="97"/>
      <c r="P143" s="32">
        <f>N143+O143</f>
        <v>0</v>
      </c>
    </row>
    <row r="144" spans="1:16" x14ac:dyDescent="0.3">
      <c r="A144" s="708" t="s">
        <v>167</v>
      </c>
      <c r="B144" s="709"/>
      <c r="C144" s="709"/>
      <c r="D144" s="709"/>
      <c r="E144" s="709"/>
      <c r="F144" s="709"/>
      <c r="G144" s="710"/>
      <c r="H144" s="101">
        <f t="shared" ref="H144:P144" si="34">SUM(H143:H143)</f>
        <v>2216000</v>
      </c>
      <c r="I144" s="101">
        <f t="shared" si="34"/>
        <v>0</v>
      </c>
      <c r="J144" s="101">
        <f t="shared" si="34"/>
        <v>2216000</v>
      </c>
      <c r="K144" s="101">
        <f t="shared" si="34"/>
        <v>0</v>
      </c>
      <c r="L144" s="101">
        <f t="shared" si="34"/>
        <v>0</v>
      </c>
      <c r="M144" s="101">
        <f t="shared" si="34"/>
        <v>0</v>
      </c>
      <c r="N144" s="101">
        <f t="shared" si="34"/>
        <v>0</v>
      </c>
      <c r="O144" s="101">
        <f t="shared" si="34"/>
        <v>0</v>
      </c>
      <c r="P144" s="101">
        <f t="shared" si="34"/>
        <v>0</v>
      </c>
    </row>
    <row r="145" spans="1:16" ht="25.2" customHeight="1" x14ac:dyDescent="0.3">
      <c r="A145" s="711" t="s">
        <v>168</v>
      </c>
      <c r="B145" s="712"/>
      <c r="C145" s="712"/>
      <c r="D145" s="712"/>
      <c r="E145" s="712"/>
      <c r="F145" s="712"/>
      <c r="G145" s="712"/>
      <c r="H145" s="712"/>
      <c r="I145" s="712"/>
      <c r="J145" s="712"/>
      <c r="K145" s="712"/>
      <c r="L145" s="712"/>
      <c r="M145" s="712"/>
      <c r="N145" s="712"/>
      <c r="O145" s="712"/>
      <c r="P145" s="713"/>
    </row>
    <row r="146" spans="1:16" ht="26.4" x14ac:dyDescent="0.3">
      <c r="A146" s="105" t="s">
        <v>161</v>
      </c>
      <c r="B146" s="106" t="s">
        <v>43</v>
      </c>
      <c r="C146" s="106" t="s">
        <v>100</v>
      </c>
      <c r="D146" s="107" t="s">
        <v>169</v>
      </c>
      <c r="E146" s="107" t="s">
        <v>164</v>
      </c>
      <c r="F146" s="107" t="s">
        <v>165</v>
      </c>
      <c r="G146" s="108" t="s">
        <v>170</v>
      </c>
      <c r="H146" s="32">
        <v>876245</v>
      </c>
      <c r="I146" s="32"/>
      <c r="J146" s="32">
        <f>H146+I146</f>
        <v>876245</v>
      </c>
      <c r="K146" s="32">
        <v>0</v>
      </c>
      <c r="L146" s="32"/>
      <c r="M146" s="32">
        <f t="shared" ref="M146:M147" si="35">K146+L146</f>
        <v>0</v>
      </c>
      <c r="N146" s="32">
        <v>0</v>
      </c>
      <c r="O146" s="97"/>
      <c r="P146" s="32">
        <f t="shared" ref="P146:P147" si="36">N146+O146</f>
        <v>0</v>
      </c>
    </row>
    <row r="147" spans="1:16" x14ac:dyDescent="0.3">
      <c r="A147" s="105" t="s">
        <v>175</v>
      </c>
      <c r="B147" s="40" t="s">
        <v>172</v>
      </c>
      <c r="C147" s="40" t="s">
        <v>173</v>
      </c>
      <c r="D147" s="45" t="s">
        <v>169</v>
      </c>
      <c r="E147" s="45" t="s">
        <v>174</v>
      </c>
      <c r="F147" s="45" t="s">
        <v>171</v>
      </c>
      <c r="G147" s="45" t="s">
        <v>170</v>
      </c>
      <c r="H147" s="32">
        <v>93777</v>
      </c>
      <c r="I147" s="32"/>
      <c r="J147" s="32">
        <f>H147+I147</f>
        <v>93777</v>
      </c>
      <c r="K147" s="32">
        <v>0</v>
      </c>
      <c r="L147" s="32"/>
      <c r="M147" s="32">
        <f t="shared" si="35"/>
        <v>0</v>
      </c>
      <c r="N147" s="32">
        <v>0</v>
      </c>
      <c r="O147" s="97"/>
      <c r="P147" s="32">
        <f t="shared" si="36"/>
        <v>0</v>
      </c>
    </row>
    <row r="148" spans="1:16" x14ac:dyDescent="0.3">
      <c r="A148" s="708" t="s">
        <v>176</v>
      </c>
      <c r="B148" s="709"/>
      <c r="C148" s="709"/>
      <c r="D148" s="709"/>
      <c r="E148" s="709"/>
      <c r="F148" s="709"/>
      <c r="G148" s="710"/>
      <c r="H148" s="101">
        <f>SUM(H146:H147)</f>
        <v>970022</v>
      </c>
      <c r="I148" s="101">
        <f t="shared" ref="I148:P148" si="37">SUM(I146:I147)</f>
        <v>0</v>
      </c>
      <c r="J148" s="101">
        <f t="shared" si="37"/>
        <v>970022</v>
      </c>
      <c r="K148" s="101">
        <f t="shared" si="37"/>
        <v>0</v>
      </c>
      <c r="L148" s="101">
        <f t="shared" si="37"/>
        <v>0</v>
      </c>
      <c r="M148" s="101">
        <f t="shared" si="37"/>
        <v>0</v>
      </c>
      <c r="N148" s="101">
        <f t="shared" si="37"/>
        <v>0</v>
      </c>
      <c r="O148" s="101">
        <f t="shared" si="37"/>
        <v>0</v>
      </c>
      <c r="P148" s="101">
        <f t="shared" si="37"/>
        <v>0</v>
      </c>
    </row>
    <row r="149" spans="1:16" x14ac:dyDescent="0.3">
      <c r="A149" s="717" t="s">
        <v>187</v>
      </c>
      <c r="B149" s="718"/>
      <c r="C149" s="718"/>
      <c r="D149" s="718"/>
      <c r="E149" s="718"/>
      <c r="F149" s="718"/>
      <c r="G149" s="718"/>
      <c r="H149" s="718"/>
      <c r="I149" s="718"/>
      <c r="J149" s="718"/>
      <c r="K149" s="718"/>
      <c r="L149" s="718"/>
      <c r="M149" s="718"/>
      <c r="N149" s="718"/>
      <c r="O149" s="718"/>
      <c r="P149" s="719"/>
    </row>
    <row r="150" spans="1:16" ht="26.4" x14ac:dyDescent="0.3">
      <c r="A150" s="129" t="s">
        <v>81</v>
      </c>
      <c r="B150" s="130" t="s">
        <v>43</v>
      </c>
      <c r="C150" s="131" t="s">
        <v>100</v>
      </c>
      <c r="D150" s="131" t="s">
        <v>188</v>
      </c>
      <c r="E150" s="131">
        <v>244</v>
      </c>
      <c r="F150" s="131" t="s">
        <v>82</v>
      </c>
      <c r="G150" s="132" t="s">
        <v>189</v>
      </c>
      <c r="H150" s="32">
        <v>3150000</v>
      </c>
      <c r="I150" s="32"/>
      <c r="J150" s="32">
        <f>H150+I150</f>
        <v>3150000</v>
      </c>
      <c r="K150" s="32">
        <v>0</v>
      </c>
      <c r="L150" s="32"/>
      <c r="M150" s="32">
        <f t="shared" ref="M150" si="38">K150+L150</f>
        <v>0</v>
      </c>
      <c r="N150" s="32">
        <v>0</v>
      </c>
      <c r="O150" s="97"/>
      <c r="P150" s="32">
        <f t="shared" ref="P150" si="39">N150+O150</f>
        <v>0</v>
      </c>
    </row>
    <row r="151" spans="1:16" x14ac:dyDescent="0.3">
      <c r="A151" s="708" t="s">
        <v>190</v>
      </c>
      <c r="B151" s="709"/>
      <c r="C151" s="709"/>
      <c r="D151" s="709"/>
      <c r="E151" s="709"/>
      <c r="F151" s="709"/>
      <c r="G151" s="710"/>
      <c r="H151" s="101">
        <f>SUM(H150)</f>
        <v>3150000</v>
      </c>
      <c r="I151" s="101">
        <f t="shared" ref="I151:P151" si="40">SUM(I150)</f>
        <v>0</v>
      </c>
      <c r="J151" s="101">
        <f t="shared" si="40"/>
        <v>3150000</v>
      </c>
      <c r="K151" s="101">
        <f t="shared" si="40"/>
        <v>0</v>
      </c>
      <c r="L151" s="101">
        <f t="shared" si="40"/>
        <v>0</v>
      </c>
      <c r="M151" s="101">
        <f t="shared" si="40"/>
        <v>0</v>
      </c>
      <c r="N151" s="101">
        <f t="shared" si="40"/>
        <v>0</v>
      </c>
      <c r="O151" s="101">
        <f t="shared" si="40"/>
        <v>0</v>
      </c>
      <c r="P151" s="101">
        <f t="shared" si="40"/>
        <v>0</v>
      </c>
    </row>
    <row r="152" spans="1:16" x14ac:dyDescent="0.3">
      <c r="A152" s="720" t="s">
        <v>191</v>
      </c>
      <c r="B152" s="721"/>
      <c r="C152" s="721"/>
      <c r="D152" s="721"/>
      <c r="E152" s="721"/>
      <c r="F152" s="721"/>
      <c r="G152" s="721"/>
      <c r="H152" s="721"/>
      <c r="I152" s="721"/>
      <c r="J152" s="721"/>
      <c r="K152" s="721"/>
      <c r="L152" s="721"/>
      <c r="M152" s="721"/>
      <c r="N152" s="721"/>
      <c r="O152" s="721"/>
      <c r="P152" s="722"/>
    </row>
    <row r="153" spans="1:16" x14ac:dyDescent="0.3">
      <c r="A153" s="133" t="s">
        <v>259</v>
      </c>
      <c r="B153" s="133" t="s">
        <v>172</v>
      </c>
      <c r="C153" s="133" t="s">
        <v>173</v>
      </c>
      <c r="D153" s="134" t="s">
        <v>193</v>
      </c>
      <c r="E153" s="134" t="s">
        <v>174</v>
      </c>
      <c r="F153" s="134" t="s">
        <v>171</v>
      </c>
      <c r="G153" s="132" t="s">
        <v>195</v>
      </c>
      <c r="H153" s="32">
        <v>2156</v>
      </c>
      <c r="I153" s="32"/>
      <c r="J153" s="32">
        <f t="shared" ref="J153:J156" si="41">H153+I153</f>
        <v>2156</v>
      </c>
      <c r="K153" s="32">
        <v>0</v>
      </c>
      <c r="L153" s="32"/>
      <c r="M153" s="32">
        <f t="shared" ref="M153:M156" si="42">K153+L153</f>
        <v>0</v>
      </c>
      <c r="N153" s="32">
        <v>0</v>
      </c>
      <c r="O153" s="97"/>
      <c r="P153" s="32">
        <f t="shared" ref="P153:P156" si="43">N153+O153</f>
        <v>0</v>
      </c>
    </row>
    <row r="154" spans="1:16" x14ac:dyDescent="0.3">
      <c r="A154" s="133" t="s">
        <v>259</v>
      </c>
      <c r="B154" s="133" t="s">
        <v>172</v>
      </c>
      <c r="C154" s="133" t="s">
        <v>173</v>
      </c>
      <c r="D154" s="134" t="s">
        <v>194</v>
      </c>
      <c r="E154" s="134" t="s">
        <v>174</v>
      </c>
      <c r="F154" s="134" t="s">
        <v>171</v>
      </c>
      <c r="G154" s="132" t="s">
        <v>48</v>
      </c>
      <c r="H154" s="32">
        <v>924</v>
      </c>
      <c r="I154" s="32"/>
      <c r="J154" s="32">
        <f t="shared" si="41"/>
        <v>924</v>
      </c>
      <c r="K154" s="32">
        <v>0</v>
      </c>
      <c r="L154" s="32"/>
      <c r="M154" s="32">
        <f t="shared" si="42"/>
        <v>0</v>
      </c>
      <c r="N154" s="32">
        <v>0</v>
      </c>
      <c r="O154" s="97"/>
      <c r="P154" s="32">
        <f t="shared" si="43"/>
        <v>0</v>
      </c>
    </row>
    <row r="155" spans="1:16" ht="26.4" x14ac:dyDescent="0.3">
      <c r="A155" s="133" t="s">
        <v>192</v>
      </c>
      <c r="B155" s="133" t="s">
        <v>172</v>
      </c>
      <c r="C155" s="133" t="s">
        <v>173</v>
      </c>
      <c r="D155" s="134" t="s">
        <v>193</v>
      </c>
      <c r="E155" s="134" t="s">
        <v>164</v>
      </c>
      <c r="F155" s="134" t="s">
        <v>165</v>
      </c>
      <c r="G155" s="132" t="s">
        <v>195</v>
      </c>
      <c r="H155" s="32">
        <v>1260000</v>
      </c>
      <c r="I155" s="32"/>
      <c r="J155" s="32">
        <f t="shared" si="41"/>
        <v>1260000</v>
      </c>
      <c r="K155" s="32">
        <v>0</v>
      </c>
      <c r="L155" s="32"/>
      <c r="M155" s="32">
        <f t="shared" si="42"/>
        <v>0</v>
      </c>
      <c r="N155" s="32">
        <v>0</v>
      </c>
      <c r="O155" s="97"/>
      <c r="P155" s="32">
        <f t="shared" si="43"/>
        <v>0</v>
      </c>
    </row>
    <row r="156" spans="1:16" ht="26.4" x14ac:dyDescent="0.3">
      <c r="A156" s="133" t="s">
        <v>192</v>
      </c>
      <c r="B156" s="133" t="s">
        <v>172</v>
      </c>
      <c r="C156" s="133" t="s">
        <v>173</v>
      </c>
      <c r="D156" s="134" t="s">
        <v>194</v>
      </c>
      <c r="E156" s="134" t="s">
        <v>164</v>
      </c>
      <c r="F156" s="134" t="s">
        <v>165</v>
      </c>
      <c r="G156" s="132" t="s">
        <v>48</v>
      </c>
      <c r="H156" s="32">
        <v>540000</v>
      </c>
      <c r="I156" s="32"/>
      <c r="J156" s="32">
        <f t="shared" si="41"/>
        <v>540000</v>
      </c>
      <c r="K156" s="32">
        <v>0</v>
      </c>
      <c r="L156" s="32"/>
      <c r="M156" s="32">
        <f t="shared" si="42"/>
        <v>0</v>
      </c>
      <c r="N156" s="32">
        <v>0</v>
      </c>
      <c r="O156" s="97"/>
      <c r="P156" s="32">
        <f t="shared" si="43"/>
        <v>0</v>
      </c>
    </row>
    <row r="157" spans="1:16" x14ac:dyDescent="0.3">
      <c r="A157" s="708" t="s">
        <v>196</v>
      </c>
      <c r="B157" s="709"/>
      <c r="C157" s="709"/>
      <c r="D157" s="709"/>
      <c r="E157" s="709"/>
      <c r="F157" s="709"/>
      <c r="G157" s="710"/>
      <c r="H157" s="101">
        <f>SUM(H153:H156)</f>
        <v>1803080</v>
      </c>
      <c r="I157" s="101">
        <f t="shared" ref="I157:P157" si="44">SUM(I153:I156)</f>
        <v>0</v>
      </c>
      <c r="J157" s="101">
        <f>SUM(J153:J156)</f>
        <v>1803080</v>
      </c>
      <c r="K157" s="101">
        <f t="shared" si="44"/>
        <v>0</v>
      </c>
      <c r="L157" s="101">
        <f t="shared" si="44"/>
        <v>0</v>
      </c>
      <c r="M157" s="101">
        <f t="shared" si="44"/>
        <v>0</v>
      </c>
      <c r="N157" s="101">
        <f t="shared" si="44"/>
        <v>0</v>
      </c>
      <c r="O157" s="101">
        <f t="shared" si="44"/>
        <v>0</v>
      </c>
      <c r="P157" s="101">
        <f t="shared" si="44"/>
        <v>0</v>
      </c>
    </row>
    <row r="158" spans="1:16" x14ac:dyDescent="0.3">
      <c r="A158" s="738" t="s">
        <v>260</v>
      </c>
      <c r="B158" s="739"/>
      <c r="C158" s="739"/>
      <c r="D158" s="739"/>
      <c r="E158" s="739"/>
      <c r="F158" s="739"/>
      <c r="G158" s="739"/>
      <c r="H158" s="739"/>
      <c r="I158" s="739"/>
      <c r="J158" s="739"/>
      <c r="K158" s="739"/>
      <c r="L158" s="739"/>
      <c r="M158" s="739"/>
      <c r="N158" s="739"/>
      <c r="O158" s="739"/>
      <c r="P158" s="740"/>
    </row>
    <row r="159" spans="1:16" x14ac:dyDescent="0.3">
      <c r="A159" s="40" t="s">
        <v>73</v>
      </c>
      <c r="B159" s="133" t="s">
        <v>43</v>
      </c>
      <c r="C159" s="133" t="s">
        <v>100</v>
      </c>
      <c r="D159" s="134" t="s">
        <v>224</v>
      </c>
      <c r="E159" s="134" t="s">
        <v>54</v>
      </c>
      <c r="F159" s="134" t="s">
        <v>74</v>
      </c>
      <c r="G159" s="132" t="s">
        <v>225</v>
      </c>
      <c r="H159" s="32">
        <v>95164.5</v>
      </c>
      <c r="I159" s="32"/>
      <c r="J159" s="32">
        <f t="shared" ref="J159:J162" si="45">H159+I159</f>
        <v>95164.5</v>
      </c>
      <c r="K159" s="32">
        <v>0</v>
      </c>
      <c r="L159" s="32"/>
      <c r="M159" s="32">
        <f t="shared" ref="M159:M167" si="46">K159+L159</f>
        <v>0</v>
      </c>
      <c r="N159" s="32">
        <v>0</v>
      </c>
      <c r="O159" s="97"/>
      <c r="P159" s="32">
        <f t="shared" ref="P159:P167" si="47">N159+O159</f>
        <v>0</v>
      </c>
    </row>
    <row r="160" spans="1:16" x14ac:dyDescent="0.3">
      <c r="A160" s="40" t="s">
        <v>73</v>
      </c>
      <c r="B160" s="133" t="s">
        <v>43</v>
      </c>
      <c r="C160" s="133" t="s">
        <v>100</v>
      </c>
      <c r="D160" s="134" t="s">
        <v>226</v>
      </c>
      <c r="E160" s="134" t="s">
        <v>54</v>
      </c>
      <c r="F160" s="134" t="s">
        <v>74</v>
      </c>
      <c r="G160" s="132" t="s">
        <v>48</v>
      </c>
      <c r="H160" s="32">
        <v>10573.5</v>
      </c>
      <c r="I160" s="32"/>
      <c r="J160" s="32">
        <f t="shared" si="45"/>
        <v>10573.5</v>
      </c>
      <c r="K160" s="32">
        <v>0</v>
      </c>
      <c r="L160" s="32"/>
      <c r="M160" s="32">
        <f t="shared" si="46"/>
        <v>0</v>
      </c>
      <c r="N160" s="32">
        <v>0</v>
      </c>
      <c r="O160" s="97"/>
      <c r="P160" s="32">
        <f t="shared" si="47"/>
        <v>0</v>
      </c>
    </row>
    <row r="161" spans="1:16" x14ac:dyDescent="0.3">
      <c r="A161" s="82" t="s">
        <v>220</v>
      </c>
      <c r="B161" s="133" t="s">
        <v>43</v>
      </c>
      <c r="C161" s="133" t="s">
        <v>100</v>
      </c>
      <c r="D161" s="134" t="s">
        <v>224</v>
      </c>
      <c r="E161" s="134" t="s">
        <v>54</v>
      </c>
      <c r="F161" s="134" t="s">
        <v>219</v>
      </c>
      <c r="G161" s="132" t="s">
        <v>225</v>
      </c>
      <c r="H161" s="32">
        <v>1608535.5</v>
      </c>
      <c r="I161" s="32"/>
      <c r="J161" s="32">
        <f t="shared" si="45"/>
        <v>1608535.5</v>
      </c>
      <c r="K161" s="32">
        <v>0</v>
      </c>
      <c r="L161" s="32"/>
      <c r="M161" s="32">
        <f t="shared" si="46"/>
        <v>0</v>
      </c>
      <c r="N161" s="32">
        <v>0</v>
      </c>
      <c r="O161" s="97"/>
      <c r="P161" s="32">
        <f t="shared" si="47"/>
        <v>0</v>
      </c>
    </row>
    <row r="162" spans="1:16" x14ac:dyDescent="0.3">
      <c r="A162" s="82" t="s">
        <v>220</v>
      </c>
      <c r="B162" s="133" t="s">
        <v>43</v>
      </c>
      <c r="C162" s="133" t="s">
        <v>100</v>
      </c>
      <c r="D162" s="134" t="s">
        <v>226</v>
      </c>
      <c r="E162" s="134" t="s">
        <v>54</v>
      </c>
      <c r="F162" s="134" t="s">
        <v>219</v>
      </c>
      <c r="G162" s="132" t="s">
        <v>48</v>
      </c>
      <c r="H162" s="32">
        <v>178726.5</v>
      </c>
      <c r="I162" s="32"/>
      <c r="J162" s="32">
        <f t="shared" si="45"/>
        <v>178726.5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708" t="s">
        <v>230</v>
      </c>
      <c r="B163" s="709"/>
      <c r="C163" s="709"/>
      <c r="D163" s="709"/>
      <c r="E163" s="709"/>
      <c r="F163" s="709"/>
      <c r="G163" s="710"/>
      <c r="H163" s="101">
        <f>SUM(H159:H162)</f>
        <v>1893000</v>
      </c>
      <c r="I163" s="101">
        <f t="shared" ref="I163:P163" si="48">SUM(I159:I162)</f>
        <v>0</v>
      </c>
      <c r="J163" s="101">
        <f t="shared" si="48"/>
        <v>1893000</v>
      </c>
      <c r="K163" s="101">
        <f t="shared" si="48"/>
        <v>0</v>
      </c>
      <c r="L163" s="101">
        <f t="shared" si="48"/>
        <v>0</v>
      </c>
      <c r="M163" s="101">
        <f t="shared" si="48"/>
        <v>0</v>
      </c>
      <c r="N163" s="101">
        <f t="shared" si="48"/>
        <v>0</v>
      </c>
      <c r="O163" s="101">
        <f t="shared" si="48"/>
        <v>0</v>
      </c>
      <c r="P163" s="101">
        <f t="shared" si="48"/>
        <v>0</v>
      </c>
    </row>
    <row r="164" spans="1:16" x14ac:dyDescent="0.3">
      <c r="A164" s="717" t="s">
        <v>245</v>
      </c>
      <c r="B164" s="718"/>
      <c r="C164" s="718"/>
      <c r="D164" s="718"/>
      <c r="E164" s="718"/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9"/>
    </row>
    <row r="165" spans="1:16" x14ac:dyDescent="0.3">
      <c r="A165" s="129" t="s">
        <v>81</v>
      </c>
      <c r="B165" s="133" t="s">
        <v>43</v>
      </c>
      <c r="C165" s="133" t="s">
        <v>243</v>
      </c>
      <c r="D165" s="134" t="s">
        <v>242</v>
      </c>
      <c r="E165" s="134" t="s">
        <v>54</v>
      </c>
      <c r="F165" s="134" t="s">
        <v>82</v>
      </c>
      <c r="G165" s="132" t="s">
        <v>244</v>
      </c>
      <c r="H165" s="32">
        <v>54172.44</v>
      </c>
      <c r="I165" s="32"/>
      <c r="J165" s="32">
        <f>SUM(H165:I165)</f>
        <v>54172.44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40" t="s">
        <v>241</v>
      </c>
      <c r="B166" s="133" t="s">
        <v>43</v>
      </c>
      <c r="C166" s="133" t="s">
        <v>243</v>
      </c>
      <c r="D166" s="134" t="s">
        <v>242</v>
      </c>
      <c r="E166" s="134" t="s">
        <v>54</v>
      </c>
      <c r="F166" s="134" t="s">
        <v>240</v>
      </c>
      <c r="G166" s="132" t="s">
        <v>244</v>
      </c>
      <c r="H166" s="32">
        <v>3000</v>
      </c>
      <c r="I166" s="32"/>
      <c r="J166" s="32">
        <f t="shared" ref="J166:J167" si="49">SUM(H166:I166)</f>
        <v>3000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40" t="s">
        <v>91</v>
      </c>
      <c r="B167" s="133" t="s">
        <v>43</v>
      </c>
      <c r="C167" s="133" t="s">
        <v>243</v>
      </c>
      <c r="D167" s="134" t="s">
        <v>242</v>
      </c>
      <c r="E167" s="134" t="s">
        <v>54</v>
      </c>
      <c r="F167" s="134" t="s">
        <v>92</v>
      </c>
      <c r="G167" s="132" t="s">
        <v>244</v>
      </c>
      <c r="H167" s="32">
        <v>4000</v>
      </c>
      <c r="I167" s="32"/>
      <c r="J167" s="32">
        <f t="shared" si="49"/>
        <v>4000</v>
      </c>
      <c r="K167" s="32">
        <v>0</v>
      </c>
      <c r="L167" s="32"/>
      <c r="M167" s="32">
        <f t="shared" si="46"/>
        <v>0</v>
      </c>
      <c r="N167" s="32">
        <v>0</v>
      </c>
      <c r="O167" s="97"/>
      <c r="P167" s="32">
        <f t="shared" si="47"/>
        <v>0</v>
      </c>
    </row>
    <row r="168" spans="1:16" x14ac:dyDescent="0.3">
      <c r="A168" s="708" t="s">
        <v>246</v>
      </c>
      <c r="B168" s="709"/>
      <c r="C168" s="709"/>
      <c r="D168" s="709"/>
      <c r="E168" s="709"/>
      <c r="F168" s="709"/>
      <c r="G168" s="710"/>
      <c r="H168" s="101">
        <f>SUM(H165:H167)</f>
        <v>61172.44</v>
      </c>
      <c r="I168" s="101">
        <f t="shared" ref="I168:P168" si="50">SUM(I165:I167)</f>
        <v>0</v>
      </c>
      <c r="J168" s="101">
        <f t="shared" si="50"/>
        <v>61172.44</v>
      </c>
      <c r="K168" s="101">
        <f t="shared" si="50"/>
        <v>0</v>
      </c>
      <c r="L168" s="101">
        <f t="shared" si="50"/>
        <v>0</v>
      </c>
      <c r="M168" s="101">
        <f t="shared" si="50"/>
        <v>0</v>
      </c>
      <c r="N168" s="101">
        <f t="shared" si="50"/>
        <v>0</v>
      </c>
      <c r="O168" s="101">
        <f t="shared" si="50"/>
        <v>0</v>
      </c>
      <c r="P168" s="101">
        <f t="shared" si="50"/>
        <v>0</v>
      </c>
    </row>
    <row r="169" spans="1:16" x14ac:dyDescent="0.3">
      <c r="A169" s="701" t="s">
        <v>131</v>
      </c>
      <c r="B169" s="701"/>
      <c r="C169" s="701"/>
      <c r="D169" s="701"/>
      <c r="E169" s="701"/>
      <c r="F169" s="701"/>
      <c r="G169" s="701"/>
      <c r="H169" s="103">
        <f t="shared" ref="H169:P169" si="51">H63+H94+H97+H109+H113+H144+H148+H129+H151+H157+H137+H133+H141+H163+H168</f>
        <v>124833740.45</v>
      </c>
      <c r="I169" s="103">
        <f t="shared" si="51"/>
        <v>0</v>
      </c>
      <c r="J169" s="103">
        <f t="shared" si="51"/>
        <v>124833740.45</v>
      </c>
      <c r="K169" s="103">
        <f t="shared" si="51"/>
        <v>33521479.18</v>
      </c>
      <c r="L169" s="103">
        <f t="shared" si="51"/>
        <v>0</v>
      </c>
      <c r="M169" s="103">
        <f t="shared" si="51"/>
        <v>33521479.18</v>
      </c>
      <c r="N169" s="103">
        <f t="shared" si="51"/>
        <v>34259965.640000001</v>
      </c>
      <c r="O169" s="103">
        <f t="shared" si="51"/>
        <v>0</v>
      </c>
      <c r="P169" s="103">
        <f t="shared" si="51"/>
        <v>34259965.640000001</v>
      </c>
    </row>
    <row r="170" spans="1:1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6" x14ac:dyDescent="0.3">
      <c r="A171" s="72" t="s">
        <v>132</v>
      </c>
      <c r="B171" s="73"/>
      <c r="C171" s="72"/>
      <c r="D171" s="72"/>
      <c r="E171" s="698" t="s">
        <v>133</v>
      </c>
      <c r="F171" s="698"/>
      <c r="G171" s="698"/>
      <c r="H171" s="1"/>
      <c r="I171" s="1"/>
      <c r="J171" s="1"/>
      <c r="K171" s="1"/>
      <c r="L171" s="1"/>
      <c r="M171" s="1"/>
      <c r="N171" s="1"/>
    </row>
    <row r="172" spans="1:16" x14ac:dyDescent="0.3">
      <c r="A172" s="2" t="s">
        <v>134</v>
      </c>
      <c r="B172" s="696" t="s">
        <v>135</v>
      </c>
      <c r="C172" s="699"/>
      <c r="D172" s="699"/>
      <c r="E172" s="699" t="s">
        <v>136</v>
      </c>
      <c r="F172" s="699"/>
      <c r="G172" s="699"/>
      <c r="H172" s="1"/>
      <c r="I172" s="1"/>
      <c r="J172" s="1"/>
      <c r="K172" s="1"/>
      <c r="L172" s="1"/>
      <c r="M172" s="1"/>
      <c r="N172" s="1"/>
    </row>
    <row r="173" spans="1:16" x14ac:dyDescent="0.3">
      <c r="A173" s="2"/>
      <c r="B173" s="231"/>
      <c r="C173" s="231"/>
      <c r="D173" s="231"/>
      <c r="E173" s="231"/>
      <c r="F173" s="231"/>
      <c r="G173" s="231"/>
      <c r="H173" s="1"/>
      <c r="I173" s="1"/>
      <c r="J173" s="1"/>
      <c r="K173" s="1"/>
      <c r="L173" s="1"/>
      <c r="M173" s="1"/>
      <c r="N173" s="1"/>
    </row>
    <row r="174" spans="1:16" x14ac:dyDescent="0.3">
      <c r="A174" s="72" t="s">
        <v>152</v>
      </c>
      <c r="B174" s="73"/>
      <c r="C174" s="75"/>
      <c r="D174" s="75"/>
      <c r="E174" s="5"/>
      <c r="F174" s="695" t="s">
        <v>138</v>
      </c>
      <c r="G174" s="695"/>
      <c r="H174" s="1"/>
      <c r="I174" s="1"/>
      <c r="J174" s="1"/>
      <c r="K174" s="1"/>
      <c r="L174" s="1"/>
      <c r="M174" s="1"/>
      <c r="N174" s="1"/>
    </row>
    <row r="175" spans="1:16" x14ac:dyDescent="0.3">
      <c r="A175" s="2" t="s">
        <v>134</v>
      </c>
      <c r="B175" s="696" t="s">
        <v>135</v>
      </c>
      <c r="C175" s="697"/>
      <c r="D175" s="697"/>
      <c r="E175" s="76"/>
      <c r="F175" s="697" t="s">
        <v>136</v>
      </c>
      <c r="G175" s="697"/>
      <c r="H175" s="1"/>
      <c r="I175" s="1"/>
      <c r="J175" s="1"/>
      <c r="K175" s="1"/>
      <c r="L175" s="1"/>
      <c r="M175" s="1"/>
      <c r="N175" s="1"/>
    </row>
    <row r="176" spans="1:16" x14ac:dyDescent="0.3">
      <c r="A176" s="2"/>
      <c r="B176" s="2"/>
      <c r="C176" s="2"/>
      <c r="D176" s="2"/>
      <c r="E176" s="2"/>
      <c r="F176" s="2"/>
      <c r="G176" s="2"/>
      <c r="H176" s="1"/>
      <c r="I176" s="1"/>
      <c r="J176" s="1"/>
      <c r="K176" s="1"/>
      <c r="L176" s="1"/>
      <c r="M176" s="1"/>
      <c r="N176" s="1"/>
    </row>
    <row r="177" spans="1:14" x14ac:dyDescent="0.3">
      <c r="A177" s="72" t="s">
        <v>153</v>
      </c>
      <c r="B177" s="73"/>
      <c r="C177" s="75"/>
      <c r="D177" s="75"/>
      <c r="E177" s="5"/>
      <c r="F177" s="695" t="s">
        <v>140</v>
      </c>
      <c r="G177" s="695"/>
      <c r="H177" s="1"/>
      <c r="I177" s="1"/>
      <c r="J177" s="1"/>
      <c r="K177" s="1"/>
      <c r="L177" s="1"/>
      <c r="M177" s="1"/>
      <c r="N177" s="1"/>
    </row>
    <row r="178" spans="1:14" x14ac:dyDescent="0.3">
      <c r="A178" s="2" t="s">
        <v>141</v>
      </c>
      <c r="B178" s="696" t="s">
        <v>135</v>
      </c>
      <c r="C178" s="697"/>
      <c r="D178" s="697"/>
      <c r="E178" s="76"/>
      <c r="F178" s="697" t="s">
        <v>136</v>
      </c>
      <c r="G178" s="697"/>
      <c r="H178" s="1"/>
      <c r="I178" s="1"/>
      <c r="J178" s="1"/>
      <c r="K178" s="1"/>
      <c r="L178" s="1"/>
      <c r="M178" s="1"/>
      <c r="N178" s="1"/>
    </row>
  </sheetData>
  <mergeCells count="59">
    <mergeCell ref="F174:G174"/>
    <mergeCell ref="B175:D175"/>
    <mergeCell ref="F175:G175"/>
    <mergeCell ref="F177:G177"/>
    <mergeCell ref="B178:D178"/>
    <mergeCell ref="F178:G178"/>
    <mergeCell ref="B172:D172"/>
    <mergeCell ref="E172:G172"/>
    <mergeCell ref="A148:G148"/>
    <mergeCell ref="A149:P149"/>
    <mergeCell ref="A151:G151"/>
    <mergeCell ref="A152:P152"/>
    <mergeCell ref="A157:G157"/>
    <mergeCell ref="A158:P158"/>
    <mergeCell ref="A163:G163"/>
    <mergeCell ref="A164:P164"/>
    <mergeCell ref="A168:G168"/>
    <mergeCell ref="A169:G169"/>
    <mergeCell ref="E171:G171"/>
    <mergeCell ref="A145:P145"/>
    <mergeCell ref="A120:G120"/>
    <mergeCell ref="A128:G128"/>
    <mergeCell ref="A129:G129"/>
    <mergeCell ref="A130:P130"/>
    <mergeCell ref="A133:G133"/>
    <mergeCell ref="A134:P134"/>
    <mergeCell ref="A137:G137"/>
    <mergeCell ref="A138:P138"/>
    <mergeCell ref="A141:G141"/>
    <mergeCell ref="A142:P142"/>
    <mergeCell ref="A144:G144"/>
    <mergeCell ref="A114:P115"/>
    <mergeCell ref="A63:G63"/>
    <mergeCell ref="A64:P64"/>
    <mergeCell ref="A94:G94"/>
    <mergeCell ref="A95:P95"/>
    <mergeCell ref="A97:G97"/>
    <mergeCell ref="A98:N99"/>
    <mergeCell ref="A103:G103"/>
    <mergeCell ref="A108:G108"/>
    <mergeCell ref="A109:G109"/>
    <mergeCell ref="A110:N110"/>
    <mergeCell ref="A113:G113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9"/>
  <sheetViews>
    <sheetView topLeftCell="A145" zoomScale="70" zoomScaleNormal="70" workbookViewId="0">
      <selection activeCell="K17" sqref="K1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271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37"/>
      <c r="B22" s="237"/>
      <c r="C22" s="237"/>
      <c r="D22" s="237"/>
      <c r="E22" s="237"/>
      <c r="F22" s="237"/>
      <c r="G22" s="237"/>
      <c r="H22" s="237"/>
      <c r="I22" s="237"/>
      <c r="J22" s="237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272</v>
      </c>
      <c r="C24" s="703"/>
      <c r="D24" s="703"/>
      <c r="E24" s="703"/>
      <c r="F24" s="703"/>
      <c r="G24" s="703"/>
      <c r="H24" s="703"/>
      <c r="I24" s="703"/>
      <c r="J24" s="95" t="str">
        <f>H19</f>
        <v>07 апреля 2025</v>
      </c>
      <c r="K24" s="1"/>
      <c r="L24" s="1"/>
      <c r="M24" s="1"/>
      <c r="P24" s="237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42"/>
      <c r="M25" s="242"/>
      <c r="O25" s="24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42"/>
      <c r="M26" s="242"/>
      <c r="O26" s="242" t="s">
        <v>16</v>
      </c>
      <c r="P26" s="17" t="str">
        <f>H19</f>
        <v>07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38"/>
      <c r="I27" s="238"/>
      <c r="J27" s="238"/>
      <c r="L27" s="242"/>
      <c r="M27" s="242"/>
      <c r="O27" s="24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38"/>
      <c r="I28" s="238"/>
      <c r="J28" s="238"/>
      <c r="L28" s="242"/>
      <c r="M28" s="242"/>
      <c r="O28" s="24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42"/>
      <c r="M29" s="242"/>
      <c r="O29" s="24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42"/>
      <c r="M30" s="242"/>
      <c r="O30" s="24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42"/>
      <c r="M31" s="242"/>
      <c r="O31" s="24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42"/>
      <c r="M32" s="242"/>
      <c r="O32" s="24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45750</v>
      </c>
      <c r="I34" s="240" t="s">
        <v>150</v>
      </c>
      <c r="J34" s="240" t="s">
        <v>151</v>
      </c>
      <c r="K34" s="96">
        <f>H34</f>
        <v>45750</v>
      </c>
      <c r="L34" s="240" t="s">
        <v>150</v>
      </c>
      <c r="M34" s="240" t="s">
        <v>151</v>
      </c>
      <c r="N34" s="96">
        <f>H34</f>
        <v>45750</v>
      </c>
      <c r="O34" s="240" t="s">
        <v>150</v>
      </c>
      <c r="P34" s="240" t="s">
        <v>151</v>
      </c>
    </row>
    <row r="35" spans="1:16" x14ac:dyDescent="0.3">
      <c r="A35" s="239">
        <v>1</v>
      </c>
      <c r="B35" s="239">
        <f t="shared" ref="B35:G35" si="0">SUM(A35+1)</f>
        <v>2</v>
      </c>
      <c r="C35" s="239">
        <f t="shared" si="0"/>
        <v>3</v>
      </c>
      <c r="D35" s="239">
        <f t="shared" si="0"/>
        <v>4</v>
      </c>
      <c r="E35" s="239">
        <f t="shared" si="0"/>
        <v>5</v>
      </c>
      <c r="F35" s="239">
        <f t="shared" si="0"/>
        <v>6</v>
      </c>
      <c r="G35" s="239">
        <f t="shared" si="0"/>
        <v>7</v>
      </c>
      <c r="H35" s="239">
        <v>8</v>
      </c>
      <c r="I35" s="239">
        <v>9</v>
      </c>
      <c r="J35" s="239">
        <v>10</v>
      </c>
      <c r="K35" s="239">
        <v>11</v>
      </c>
      <c r="L35" s="239">
        <v>12</v>
      </c>
      <c r="M35" s="239">
        <v>13</v>
      </c>
      <c r="N35" s="239">
        <v>14</v>
      </c>
      <c r="O35" s="239">
        <v>15</v>
      </c>
      <c r="P35" s="239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>
        <v>-5648.58</v>
      </c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0</v>
      </c>
      <c r="I38" s="32">
        <v>5648.58</v>
      </c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3" si="1">H39+I39</f>
        <v>30000</v>
      </c>
      <c r="K39" s="32">
        <v>20000</v>
      </c>
      <c r="L39" s="32"/>
      <c r="M39" s="32">
        <f t="shared" ref="M39:M63" si="2">K39+L39</f>
        <v>20000</v>
      </c>
      <c r="N39" s="32">
        <v>20000</v>
      </c>
      <c r="O39" s="32"/>
      <c r="P39" s="32">
        <f t="shared" ref="P39:P63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x14ac:dyDescent="0.3">
      <c r="A42" s="40" t="s">
        <v>53</v>
      </c>
      <c r="B42" s="28" t="s">
        <v>43</v>
      </c>
      <c r="C42" s="28" t="s">
        <v>44</v>
      </c>
      <c r="D42" s="29" t="s">
        <v>45</v>
      </c>
      <c r="E42" s="29" t="s">
        <v>54</v>
      </c>
      <c r="F42" s="29" t="s">
        <v>55</v>
      </c>
      <c r="G42" s="29" t="s">
        <v>48</v>
      </c>
      <c r="H42" s="32">
        <v>13894.08</v>
      </c>
      <c r="I42" s="32"/>
      <c r="J42" s="32">
        <f t="shared" si="1"/>
        <v>13894.08</v>
      </c>
      <c r="K42" s="32">
        <v>13200</v>
      </c>
      <c r="L42" s="32"/>
      <c r="M42" s="32">
        <f t="shared" si="2"/>
        <v>13200</v>
      </c>
      <c r="N42" s="32">
        <v>14400</v>
      </c>
      <c r="O42" s="32"/>
      <c r="P42" s="32">
        <f t="shared" si="3"/>
        <v>14400</v>
      </c>
    </row>
    <row r="43" spans="1:16" x14ac:dyDescent="0.3">
      <c r="A43" s="40" t="s">
        <v>56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57</v>
      </c>
      <c r="G43" s="29" t="s">
        <v>48</v>
      </c>
      <c r="H43" s="32">
        <v>0</v>
      </c>
      <c r="I43" s="32"/>
      <c r="J43" s="32">
        <f t="shared" si="1"/>
        <v>0</v>
      </c>
      <c r="K43" s="32"/>
      <c r="L43" s="32"/>
      <c r="M43" s="32">
        <f t="shared" si="2"/>
        <v>0</v>
      </c>
      <c r="N43" s="32"/>
      <c r="O43" s="32"/>
      <c r="P43" s="32">
        <f t="shared" si="3"/>
        <v>0</v>
      </c>
    </row>
    <row r="44" spans="1:16" x14ac:dyDescent="0.3">
      <c r="A44" s="40" t="s">
        <v>58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60</v>
      </c>
      <c r="G44" s="29" t="s">
        <v>48</v>
      </c>
      <c r="H44" s="32">
        <v>1128402.1599999999</v>
      </c>
      <c r="I44" s="32"/>
      <c r="J44" s="32">
        <f t="shared" si="1"/>
        <v>1128402.1599999999</v>
      </c>
      <c r="K44" s="32">
        <v>1663178.53</v>
      </c>
      <c r="L44" s="32"/>
      <c r="M44" s="32">
        <f t="shared" si="2"/>
        <v>1663178.53</v>
      </c>
      <c r="N44" s="32">
        <v>1742199.2</v>
      </c>
      <c r="O44" s="32"/>
      <c r="P44" s="32">
        <f t="shared" si="3"/>
        <v>1742199.2</v>
      </c>
    </row>
    <row r="45" spans="1:16" x14ac:dyDescent="0.3">
      <c r="A45" s="40" t="s">
        <v>61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62</v>
      </c>
      <c r="G45" s="29" t="s">
        <v>48</v>
      </c>
      <c r="H45" s="32">
        <v>2603931.2999999998</v>
      </c>
      <c r="I45" s="32"/>
      <c r="J45" s="32">
        <f t="shared" si="1"/>
        <v>2603931.2999999998</v>
      </c>
      <c r="K45" s="32">
        <v>3686539.68</v>
      </c>
      <c r="L45" s="32"/>
      <c r="M45" s="32">
        <f t="shared" si="2"/>
        <v>3686539.68</v>
      </c>
      <c r="N45" s="32">
        <v>3858393.83</v>
      </c>
      <c r="O45" s="32"/>
      <c r="P45" s="32">
        <f t="shared" si="3"/>
        <v>3858393.83</v>
      </c>
    </row>
    <row r="46" spans="1:16" x14ac:dyDescent="0.3">
      <c r="A46" s="40" t="s">
        <v>63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64</v>
      </c>
      <c r="G46" s="29" t="s">
        <v>48</v>
      </c>
      <c r="H46" s="32">
        <v>191606.53</v>
      </c>
      <c r="I46" s="32"/>
      <c r="J46" s="32">
        <f t="shared" si="1"/>
        <v>191606.53</v>
      </c>
      <c r="K46" s="32">
        <v>272469.53999999998</v>
      </c>
      <c r="L46" s="32"/>
      <c r="M46" s="32">
        <f t="shared" si="2"/>
        <v>272469.53999999998</v>
      </c>
      <c r="N46" s="32">
        <v>287640.02</v>
      </c>
      <c r="O46" s="32"/>
      <c r="P46" s="32">
        <f t="shared" si="3"/>
        <v>287640.02</v>
      </c>
    </row>
    <row r="47" spans="1:16" x14ac:dyDescent="0.3">
      <c r="A47" s="40" t="s">
        <v>65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66</v>
      </c>
      <c r="G47" s="29" t="s">
        <v>48</v>
      </c>
      <c r="H47" s="32">
        <v>251490.9</v>
      </c>
      <c r="I47" s="32"/>
      <c r="J47" s="32">
        <f t="shared" si="1"/>
        <v>251490.9</v>
      </c>
      <c r="K47" s="32">
        <v>536497.88</v>
      </c>
      <c r="L47" s="32"/>
      <c r="M47" s="32">
        <f t="shared" si="2"/>
        <v>536497.88</v>
      </c>
      <c r="N47" s="32">
        <v>562394.55000000005</v>
      </c>
      <c r="O47" s="32"/>
      <c r="P47" s="32">
        <f t="shared" si="3"/>
        <v>562394.55000000005</v>
      </c>
    </row>
    <row r="48" spans="1:16" x14ac:dyDescent="0.3">
      <c r="A48" s="81" t="s">
        <v>67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68</v>
      </c>
      <c r="G48" s="29" t="s">
        <v>48</v>
      </c>
      <c r="H48" s="32">
        <v>91133.73</v>
      </c>
      <c r="I48" s="32"/>
      <c r="J48" s="32">
        <f t="shared" si="1"/>
        <v>91133.73</v>
      </c>
      <c r="K48" s="32">
        <v>129337.08</v>
      </c>
      <c r="L48" s="32"/>
      <c r="M48" s="32">
        <f t="shared" si="2"/>
        <v>129337.08</v>
      </c>
      <c r="N48" s="32">
        <v>131873.01999999999</v>
      </c>
      <c r="O48" s="32"/>
      <c r="P48" s="32">
        <f t="shared" si="3"/>
        <v>131873.01999999999</v>
      </c>
    </row>
    <row r="49" spans="1:16" ht="24" x14ac:dyDescent="0.3">
      <c r="A49" s="40" t="s">
        <v>69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70</v>
      </c>
      <c r="G49" s="29" t="s">
        <v>48</v>
      </c>
      <c r="H49" s="32">
        <v>185400</v>
      </c>
      <c r="I49" s="32"/>
      <c r="J49" s="32">
        <f t="shared" si="1"/>
        <v>185400</v>
      </c>
      <c r="K49" s="32">
        <v>35400</v>
      </c>
      <c r="L49" s="32"/>
      <c r="M49" s="32">
        <f t="shared" si="2"/>
        <v>35400</v>
      </c>
      <c r="N49" s="32">
        <v>39000</v>
      </c>
      <c r="O49" s="32"/>
      <c r="P49" s="32">
        <f t="shared" si="3"/>
        <v>39000</v>
      </c>
    </row>
    <row r="50" spans="1:16" x14ac:dyDescent="0.3">
      <c r="A50" s="40" t="s">
        <v>71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72</v>
      </c>
      <c r="G50" s="29" t="s">
        <v>48</v>
      </c>
      <c r="H50" s="32">
        <v>223750</v>
      </c>
      <c r="I50" s="32"/>
      <c r="J50" s="32">
        <f t="shared" si="1"/>
        <v>223750</v>
      </c>
      <c r="K50" s="32">
        <v>249550</v>
      </c>
      <c r="L50" s="32"/>
      <c r="M50" s="32">
        <f t="shared" si="2"/>
        <v>249550</v>
      </c>
      <c r="N50" s="32">
        <v>263500</v>
      </c>
      <c r="O50" s="32"/>
      <c r="P50" s="32">
        <f t="shared" si="3"/>
        <v>263500</v>
      </c>
    </row>
    <row r="51" spans="1:16" x14ac:dyDescent="0.3">
      <c r="A51" s="40" t="s">
        <v>73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74</v>
      </c>
      <c r="G51" s="29" t="s">
        <v>48</v>
      </c>
      <c r="H51" s="32">
        <v>50000</v>
      </c>
      <c r="I51" s="32"/>
      <c r="J51" s="32">
        <f t="shared" si="1"/>
        <v>50000</v>
      </c>
      <c r="K51" s="32">
        <v>50000</v>
      </c>
      <c r="L51" s="32"/>
      <c r="M51" s="32">
        <f t="shared" si="2"/>
        <v>50000</v>
      </c>
      <c r="N51" s="32">
        <v>50000</v>
      </c>
      <c r="O51" s="32"/>
      <c r="P51" s="32">
        <f t="shared" si="3"/>
        <v>50000</v>
      </c>
    </row>
    <row r="52" spans="1:16" x14ac:dyDescent="0.3">
      <c r="A52" s="40" t="s">
        <v>75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76</v>
      </c>
      <c r="G52" s="29" t="s">
        <v>48</v>
      </c>
      <c r="H52" s="32">
        <v>10000</v>
      </c>
      <c r="I52" s="32"/>
      <c r="J52" s="32">
        <f t="shared" si="1"/>
        <v>10000</v>
      </c>
      <c r="K52" s="32">
        <v>10000</v>
      </c>
      <c r="L52" s="32"/>
      <c r="M52" s="32">
        <f t="shared" si="2"/>
        <v>10000</v>
      </c>
      <c r="N52" s="32">
        <v>10000</v>
      </c>
      <c r="O52" s="32"/>
      <c r="P52" s="32">
        <f t="shared" si="3"/>
        <v>10000</v>
      </c>
    </row>
    <row r="53" spans="1:16" x14ac:dyDescent="0.3">
      <c r="A53" s="40" t="s">
        <v>77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78</v>
      </c>
      <c r="G53" s="29" t="s">
        <v>48</v>
      </c>
      <c r="H53" s="32">
        <v>169131.68</v>
      </c>
      <c r="I53" s="32"/>
      <c r="J53" s="32">
        <f t="shared" si="1"/>
        <v>169131.68</v>
      </c>
      <c r="K53" s="32">
        <v>78564.2</v>
      </c>
      <c r="L53" s="32"/>
      <c r="M53" s="32">
        <f t="shared" si="2"/>
        <v>78564.2</v>
      </c>
      <c r="N53" s="32">
        <v>83749.440000000002</v>
      </c>
      <c r="O53" s="32"/>
      <c r="P53" s="32">
        <f t="shared" si="3"/>
        <v>83749.440000000002</v>
      </c>
    </row>
    <row r="54" spans="1:16" ht="24" x14ac:dyDescent="0.3">
      <c r="A54" s="40" t="s">
        <v>79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80</v>
      </c>
      <c r="G54" s="29" t="s">
        <v>48</v>
      </c>
      <c r="H54" s="32">
        <v>213359.84</v>
      </c>
      <c r="I54" s="32"/>
      <c r="J54" s="32">
        <f t="shared" si="1"/>
        <v>213359.84</v>
      </c>
      <c r="K54" s="32">
        <v>233902.72</v>
      </c>
      <c r="L54" s="32"/>
      <c r="M54" s="32">
        <f t="shared" si="2"/>
        <v>233902.72</v>
      </c>
      <c r="N54" s="32">
        <v>243492.73</v>
      </c>
      <c r="O54" s="32"/>
      <c r="P54" s="32">
        <f t="shared" si="3"/>
        <v>243492.73</v>
      </c>
    </row>
    <row r="55" spans="1:16" x14ac:dyDescent="0.3">
      <c r="A55" s="40" t="s">
        <v>81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82</v>
      </c>
      <c r="G55" s="29" t="s">
        <v>48</v>
      </c>
      <c r="H55" s="32">
        <v>58727.15</v>
      </c>
      <c r="I55" s="32"/>
      <c r="J55" s="32">
        <f t="shared" si="1"/>
        <v>58727.15</v>
      </c>
      <c r="K55" s="32">
        <v>50000</v>
      </c>
      <c r="L55" s="32"/>
      <c r="M55" s="32">
        <f t="shared" si="2"/>
        <v>50000</v>
      </c>
      <c r="N55" s="32">
        <v>50000</v>
      </c>
      <c r="O55" s="32"/>
      <c r="P55" s="32">
        <f t="shared" si="3"/>
        <v>50000</v>
      </c>
    </row>
    <row r="56" spans="1:16" ht="24" x14ac:dyDescent="0.3">
      <c r="A56" s="40" t="s">
        <v>83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84</v>
      </c>
      <c r="G56" s="29" t="s">
        <v>48</v>
      </c>
      <c r="H56" s="32">
        <v>40000</v>
      </c>
      <c r="I56" s="32"/>
      <c r="J56" s="32">
        <f t="shared" si="1"/>
        <v>40000</v>
      </c>
      <c r="K56" s="32">
        <v>40000</v>
      </c>
      <c r="L56" s="32"/>
      <c r="M56" s="32">
        <f t="shared" si="2"/>
        <v>40000</v>
      </c>
      <c r="N56" s="32">
        <v>40000</v>
      </c>
      <c r="O56" s="32"/>
      <c r="P56" s="32">
        <f t="shared" si="3"/>
        <v>40000</v>
      </c>
    </row>
    <row r="57" spans="1:16" x14ac:dyDescent="0.3">
      <c r="A57" s="82" t="s">
        <v>85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86</v>
      </c>
      <c r="G57" s="29" t="s">
        <v>48</v>
      </c>
      <c r="H57" s="32">
        <v>30000</v>
      </c>
      <c r="I57" s="32"/>
      <c r="J57" s="32">
        <f t="shared" si="1"/>
        <v>30000</v>
      </c>
      <c r="K57" s="32">
        <v>30000</v>
      </c>
      <c r="L57" s="32"/>
      <c r="M57" s="32">
        <f t="shared" si="2"/>
        <v>30000</v>
      </c>
      <c r="N57" s="32">
        <v>30000</v>
      </c>
      <c r="O57" s="32"/>
      <c r="P57" s="32">
        <f t="shared" si="3"/>
        <v>30000</v>
      </c>
    </row>
    <row r="58" spans="1:16" x14ac:dyDescent="0.3">
      <c r="A58" s="40" t="s">
        <v>87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88</v>
      </c>
      <c r="G58" s="29" t="s">
        <v>48</v>
      </c>
      <c r="H58" s="32">
        <v>1330236</v>
      </c>
      <c r="I58" s="32"/>
      <c r="J58" s="32">
        <f t="shared" si="1"/>
        <v>1330236</v>
      </c>
      <c r="K58" s="32">
        <v>1330236</v>
      </c>
      <c r="L58" s="32"/>
      <c r="M58" s="32">
        <f t="shared" si="2"/>
        <v>1330236</v>
      </c>
      <c r="N58" s="32">
        <v>1330236</v>
      </c>
      <c r="O58" s="32"/>
      <c r="P58" s="32">
        <f t="shared" si="3"/>
        <v>1330236</v>
      </c>
    </row>
    <row r="59" spans="1:16" x14ac:dyDescent="0.3">
      <c r="A59" s="40"/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90</v>
      </c>
      <c r="G59" s="29" t="s">
        <v>48</v>
      </c>
      <c r="H59" s="32">
        <v>41306</v>
      </c>
      <c r="I59" s="32"/>
      <c r="J59" s="32">
        <f t="shared" si="1"/>
        <v>41306</v>
      </c>
      <c r="K59" s="32"/>
      <c r="L59" s="32"/>
      <c r="M59" s="32"/>
      <c r="N59" s="32"/>
      <c r="O59" s="32"/>
      <c r="P59" s="32"/>
    </row>
    <row r="60" spans="1:16" x14ac:dyDescent="0.3">
      <c r="A60" s="40" t="s">
        <v>91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92</v>
      </c>
      <c r="G60" s="29" t="s">
        <v>48</v>
      </c>
      <c r="H60" s="32">
        <v>80000</v>
      </c>
      <c r="I60" s="32"/>
      <c r="J60" s="32">
        <f t="shared" si="1"/>
        <v>80000</v>
      </c>
      <c r="K60" s="32">
        <v>80000</v>
      </c>
      <c r="L60" s="32"/>
      <c r="M60" s="32">
        <f t="shared" si="2"/>
        <v>80000</v>
      </c>
      <c r="N60" s="32">
        <v>80000</v>
      </c>
      <c r="O60" s="32"/>
      <c r="P60" s="32">
        <f t="shared" si="3"/>
        <v>80000</v>
      </c>
    </row>
    <row r="61" spans="1:16" x14ac:dyDescent="0.3">
      <c r="A61" s="40" t="s">
        <v>93</v>
      </c>
      <c r="B61" s="28" t="s">
        <v>43</v>
      </c>
      <c r="C61" s="28" t="s">
        <v>44</v>
      </c>
      <c r="D61" s="29" t="s">
        <v>45</v>
      </c>
      <c r="E61" s="29" t="s">
        <v>94</v>
      </c>
      <c r="F61" s="29" t="s">
        <v>95</v>
      </c>
      <c r="G61" s="29" t="s">
        <v>48</v>
      </c>
      <c r="H61" s="32">
        <v>1256402</v>
      </c>
      <c r="I61" s="32"/>
      <c r="J61" s="32">
        <f t="shared" si="1"/>
        <v>1256402</v>
      </c>
      <c r="K61" s="32">
        <v>1256402</v>
      </c>
      <c r="L61" s="32"/>
      <c r="M61" s="32">
        <f t="shared" si="2"/>
        <v>1256402</v>
      </c>
      <c r="N61" s="32">
        <v>1256402</v>
      </c>
      <c r="O61" s="32"/>
      <c r="P61" s="32">
        <f t="shared" si="3"/>
        <v>1256402</v>
      </c>
    </row>
    <row r="62" spans="1:16" x14ac:dyDescent="0.3">
      <c r="A62" s="40" t="s">
        <v>96</v>
      </c>
      <c r="B62" s="28" t="s">
        <v>43</v>
      </c>
      <c r="C62" s="28" t="s">
        <v>44</v>
      </c>
      <c r="D62" s="29" t="s">
        <v>45</v>
      </c>
      <c r="E62" s="29" t="s">
        <v>94</v>
      </c>
      <c r="F62" s="29" t="s">
        <v>97</v>
      </c>
      <c r="G62" s="29" t="s">
        <v>48</v>
      </c>
      <c r="H62" s="32">
        <v>16817</v>
      </c>
      <c r="I62" s="32"/>
      <c r="J62" s="32">
        <f t="shared" si="1"/>
        <v>16817</v>
      </c>
      <c r="K62" s="32">
        <v>16817</v>
      </c>
      <c r="L62" s="32"/>
      <c r="M62" s="32">
        <f t="shared" si="2"/>
        <v>16817</v>
      </c>
      <c r="N62" s="32">
        <v>16817</v>
      </c>
      <c r="O62" s="32"/>
      <c r="P62" s="32">
        <f t="shared" si="3"/>
        <v>16817</v>
      </c>
    </row>
    <row r="63" spans="1:16" ht="24" x14ac:dyDescent="0.3">
      <c r="A63" s="40" t="s">
        <v>229</v>
      </c>
      <c r="B63" s="28" t="s">
        <v>43</v>
      </c>
      <c r="C63" s="28" t="s">
        <v>44</v>
      </c>
      <c r="D63" s="29" t="s">
        <v>45</v>
      </c>
      <c r="E63" s="29" t="s">
        <v>227</v>
      </c>
      <c r="F63" s="29" t="s">
        <v>228</v>
      </c>
      <c r="G63" s="29" t="s">
        <v>48</v>
      </c>
      <c r="H63" s="32">
        <v>95.75</v>
      </c>
      <c r="I63" s="32"/>
      <c r="J63" s="32">
        <f t="shared" si="1"/>
        <v>95.75</v>
      </c>
      <c r="K63" s="32">
        <v>0</v>
      </c>
      <c r="L63" s="32"/>
      <c r="M63" s="32">
        <f t="shared" si="2"/>
        <v>0</v>
      </c>
      <c r="N63" s="32">
        <v>0</v>
      </c>
      <c r="O63" s="32"/>
      <c r="P63" s="32">
        <f t="shared" si="3"/>
        <v>0</v>
      </c>
    </row>
    <row r="64" spans="1:16" x14ac:dyDescent="0.3">
      <c r="A64" s="672" t="s">
        <v>98</v>
      </c>
      <c r="B64" s="672"/>
      <c r="C64" s="672"/>
      <c r="D64" s="672"/>
      <c r="E64" s="672"/>
      <c r="F64" s="672"/>
      <c r="G64" s="672"/>
      <c r="H64" s="83">
        <f>SUM(H37:H63)</f>
        <v>12084290.520000001</v>
      </c>
      <c r="I64" s="83">
        <f t="shared" ref="I64:P64" si="4">SUM(I37:I63)</f>
        <v>0</v>
      </c>
      <c r="J64" s="83">
        <f t="shared" si="4"/>
        <v>12084290.520000001</v>
      </c>
      <c r="K64" s="83">
        <f t="shared" si="4"/>
        <v>13841931.029999999</v>
      </c>
      <c r="L64" s="83">
        <f t="shared" si="4"/>
        <v>0</v>
      </c>
      <c r="M64" s="83">
        <f t="shared" si="4"/>
        <v>13841931.029999999</v>
      </c>
      <c r="N64" s="83">
        <f t="shared" si="4"/>
        <v>14169934.189999999</v>
      </c>
      <c r="O64" s="83">
        <f t="shared" si="4"/>
        <v>0</v>
      </c>
      <c r="P64" s="83">
        <f t="shared" si="4"/>
        <v>14169934.189999999</v>
      </c>
    </row>
    <row r="65" spans="1:16" x14ac:dyDescent="0.3">
      <c r="A65" s="661" t="s">
        <v>41</v>
      </c>
      <c r="B65" s="661"/>
      <c r="C65" s="661"/>
      <c r="D65" s="661"/>
      <c r="E65" s="661"/>
      <c r="F65" s="661"/>
      <c r="G65" s="661"/>
      <c r="H65" s="661"/>
      <c r="I65" s="661"/>
      <c r="J65" s="661"/>
      <c r="K65" s="661"/>
      <c r="L65" s="661"/>
      <c r="M65" s="661"/>
      <c r="N65" s="661"/>
      <c r="O65" s="661"/>
      <c r="P65" s="661"/>
    </row>
    <row r="66" spans="1:16" x14ac:dyDescent="0.3">
      <c r="A66" s="239" t="s">
        <v>99</v>
      </c>
      <c r="B66" s="28" t="s">
        <v>43</v>
      </c>
      <c r="C66" s="28" t="s">
        <v>100</v>
      </c>
      <c r="D66" s="29" t="s">
        <v>101</v>
      </c>
      <c r="E66" s="30">
        <v>111</v>
      </c>
      <c r="F66" s="31">
        <v>211000</v>
      </c>
      <c r="G66" s="30">
        <v>1000</v>
      </c>
      <c r="H66" s="32">
        <v>4486117.59</v>
      </c>
      <c r="I66" s="32"/>
      <c r="J66" s="32">
        <f>H66+I66</f>
        <v>4486117.59</v>
      </c>
      <c r="K66" s="32">
        <v>4488786.72</v>
      </c>
      <c r="L66" s="32"/>
      <c r="M66" s="32">
        <f>K66+L66</f>
        <v>4488786.72</v>
      </c>
      <c r="N66" s="32">
        <v>4488786.72</v>
      </c>
      <c r="O66" s="32"/>
      <c r="P66" s="32">
        <f>N66+O66</f>
        <v>4488786.72</v>
      </c>
    </row>
    <row r="67" spans="1:16" ht="36" x14ac:dyDescent="0.3">
      <c r="A67" s="36" t="s">
        <v>210</v>
      </c>
      <c r="B67" s="28" t="s">
        <v>43</v>
      </c>
      <c r="C67" s="28" t="s">
        <v>100</v>
      </c>
      <c r="D67" s="29" t="s">
        <v>101</v>
      </c>
      <c r="E67" s="30">
        <v>111</v>
      </c>
      <c r="F67" s="31">
        <v>266100</v>
      </c>
      <c r="G67" s="30">
        <v>1000</v>
      </c>
      <c r="H67" s="32">
        <v>2669.13</v>
      </c>
      <c r="I67" s="32"/>
      <c r="J67" s="32">
        <f>H67+I67</f>
        <v>2669.13</v>
      </c>
      <c r="K67" s="32"/>
      <c r="L67" s="32"/>
      <c r="M67" s="32"/>
      <c r="N67" s="32"/>
      <c r="O67" s="32"/>
      <c r="P67" s="32"/>
    </row>
    <row r="68" spans="1:16" ht="36" x14ac:dyDescent="0.3">
      <c r="A68" s="40" t="s">
        <v>49</v>
      </c>
      <c r="B68" s="28" t="s">
        <v>43</v>
      </c>
      <c r="C68" s="28" t="s">
        <v>100</v>
      </c>
      <c r="D68" s="29" t="s">
        <v>101</v>
      </c>
      <c r="E68" s="30">
        <v>112</v>
      </c>
      <c r="F68" s="31">
        <v>214000</v>
      </c>
      <c r="G68" s="30">
        <v>1000</v>
      </c>
      <c r="H68" s="32">
        <v>91882.989999999991</v>
      </c>
      <c r="I68" s="32"/>
      <c r="J68" s="32">
        <f t="shared" ref="J68:J94" si="5">H68+I68</f>
        <v>91882.989999999991</v>
      </c>
      <c r="K68" s="32">
        <v>20000</v>
      </c>
      <c r="L68" s="32"/>
      <c r="M68" s="32">
        <f t="shared" ref="M68:M94" si="6">K68+L68</f>
        <v>20000</v>
      </c>
      <c r="N68" s="32">
        <v>20000</v>
      </c>
      <c r="O68" s="32"/>
      <c r="P68" s="32">
        <f t="shared" ref="P68:P94" si="7">N68+O68</f>
        <v>20000</v>
      </c>
    </row>
    <row r="69" spans="1:16" x14ac:dyDescent="0.3">
      <c r="A69" s="239" t="s">
        <v>50</v>
      </c>
      <c r="B69" s="28" t="s">
        <v>43</v>
      </c>
      <c r="C69" s="28" t="s">
        <v>100</v>
      </c>
      <c r="D69" s="29" t="s">
        <v>101</v>
      </c>
      <c r="E69" s="30">
        <v>119</v>
      </c>
      <c r="F69" s="30">
        <v>213000</v>
      </c>
      <c r="G69" s="30">
        <v>1000</v>
      </c>
      <c r="H69" s="32">
        <v>1355613.59</v>
      </c>
      <c r="I69" s="32"/>
      <c r="J69" s="32">
        <f t="shared" si="5"/>
        <v>1355613.59</v>
      </c>
      <c r="K69" s="32">
        <v>1355613.59</v>
      </c>
      <c r="L69" s="32"/>
      <c r="M69" s="32">
        <f t="shared" si="6"/>
        <v>1355613.59</v>
      </c>
      <c r="N69" s="32">
        <v>1355613.59</v>
      </c>
      <c r="O69" s="32"/>
      <c r="P69" s="32">
        <f t="shared" si="7"/>
        <v>1355613.59</v>
      </c>
    </row>
    <row r="70" spans="1:16" x14ac:dyDescent="0.3">
      <c r="A70" s="239" t="s">
        <v>53</v>
      </c>
      <c r="B70" s="28" t="s">
        <v>43</v>
      </c>
      <c r="C70" s="28" t="s">
        <v>100</v>
      </c>
      <c r="D70" s="29" t="s">
        <v>101</v>
      </c>
      <c r="E70" s="30">
        <v>244</v>
      </c>
      <c r="F70" s="30">
        <v>221100</v>
      </c>
      <c r="G70" s="30">
        <v>1000</v>
      </c>
      <c r="H70" s="32">
        <v>300</v>
      </c>
      <c r="I70" s="32"/>
      <c r="J70" s="32">
        <f t="shared" si="5"/>
        <v>300</v>
      </c>
      <c r="K70" s="32">
        <v>0</v>
      </c>
      <c r="L70" s="32"/>
      <c r="M70" s="32">
        <f t="shared" si="6"/>
        <v>0</v>
      </c>
      <c r="N70" s="32">
        <v>0</v>
      </c>
      <c r="O70" s="32"/>
      <c r="P70" s="32">
        <f t="shared" si="7"/>
        <v>0</v>
      </c>
    </row>
    <row r="71" spans="1:16" x14ac:dyDescent="0.3">
      <c r="A71" s="81" t="s">
        <v>58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60</v>
      </c>
      <c r="G71" s="29" t="s">
        <v>48</v>
      </c>
      <c r="H71" s="32">
        <v>3576721.75</v>
      </c>
      <c r="I71" s="32"/>
      <c r="J71" s="32">
        <f t="shared" si="5"/>
        <v>3576721.75</v>
      </c>
      <c r="K71" s="32">
        <v>4226794.0999999996</v>
      </c>
      <c r="L71" s="32"/>
      <c r="M71" s="32">
        <f t="shared" si="6"/>
        <v>4226794.0999999996</v>
      </c>
      <c r="N71" s="32">
        <v>4420314.8899999997</v>
      </c>
      <c r="O71" s="32"/>
      <c r="P71" s="32">
        <f t="shared" si="7"/>
        <v>4420314.8899999997</v>
      </c>
    </row>
    <row r="72" spans="1:16" x14ac:dyDescent="0.3">
      <c r="A72" s="40" t="s">
        <v>61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62</v>
      </c>
      <c r="G72" s="29" t="s">
        <v>48</v>
      </c>
      <c r="H72" s="32">
        <v>1343722.52</v>
      </c>
      <c r="I72" s="32"/>
      <c r="J72" s="32">
        <f t="shared" si="5"/>
        <v>1343722.52</v>
      </c>
      <c r="K72" s="32">
        <v>1902380.6</v>
      </c>
      <c r="L72" s="32"/>
      <c r="M72" s="32">
        <f t="shared" si="6"/>
        <v>1902380.6</v>
      </c>
      <c r="N72" s="32">
        <v>1983351.63</v>
      </c>
      <c r="O72" s="32"/>
      <c r="P72" s="32">
        <f t="shared" si="7"/>
        <v>1983351.63</v>
      </c>
    </row>
    <row r="73" spans="1:16" x14ac:dyDescent="0.3">
      <c r="A73" s="40" t="s">
        <v>63</v>
      </c>
      <c r="B73" s="28" t="s">
        <v>43</v>
      </c>
      <c r="C73" s="28" t="s">
        <v>100</v>
      </c>
      <c r="D73" s="29" t="s">
        <v>101</v>
      </c>
      <c r="E73" s="29" t="s">
        <v>59</v>
      </c>
      <c r="F73" s="29" t="s">
        <v>64</v>
      </c>
      <c r="G73" s="29" t="s">
        <v>48</v>
      </c>
      <c r="H73" s="32">
        <v>121057.60000000001</v>
      </c>
      <c r="I73" s="32"/>
      <c r="J73" s="32">
        <f t="shared" si="5"/>
        <v>121057.60000000001</v>
      </c>
      <c r="K73" s="32">
        <v>172092.96</v>
      </c>
      <c r="L73" s="32"/>
      <c r="M73" s="32">
        <f t="shared" si="6"/>
        <v>172092.96</v>
      </c>
      <c r="N73" s="32">
        <v>179678.2</v>
      </c>
      <c r="O73" s="32"/>
      <c r="P73" s="32">
        <f t="shared" si="7"/>
        <v>179678.2</v>
      </c>
    </row>
    <row r="74" spans="1:16" x14ac:dyDescent="0.3">
      <c r="A74" s="40" t="s">
        <v>65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66</v>
      </c>
      <c r="G74" s="29" t="s">
        <v>48</v>
      </c>
      <c r="H74" s="32">
        <v>182131.20000000001</v>
      </c>
      <c r="I74" s="32"/>
      <c r="J74" s="32">
        <f t="shared" si="5"/>
        <v>182131.20000000001</v>
      </c>
      <c r="K74" s="32">
        <v>295668.96000000002</v>
      </c>
      <c r="L74" s="32"/>
      <c r="M74" s="32">
        <f t="shared" si="6"/>
        <v>295668.96000000002</v>
      </c>
      <c r="N74" s="32">
        <v>308699.12</v>
      </c>
      <c r="O74" s="32"/>
      <c r="P74" s="32">
        <f t="shared" si="7"/>
        <v>308699.12</v>
      </c>
    </row>
    <row r="75" spans="1:16" x14ac:dyDescent="0.3">
      <c r="A75" s="81" t="s">
        <v>67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68</v>
      </c>
      <c r="G75" s="29" t="s">
        <v>48</v>
      </c>
      <c r="H75" s="32">
        <v>59536.4</v>
      </c>
      <c r="I75" s="32"/>
      <c r="J75" s="32">
        <f t="shared" si="5"/>
        <v>59536.4</v>
      </c>
      <c r="K75" s="32">
        <v>84527.22</v>
      </c>
      <c r="L75" s="32"/>
      <c r="M75" s="32">
        <f t="shared" si="6"/>
        <v>84527.22</v>
      </c>
      <c r="N75" s="32">
        <v>86184.55</v>
      </c>
      <c r="O75" s="32"/>
      <c r="P75" s="32">
        <f t="shared" si="7"/>
        <v>86184.55</v>
      </c>
    </row>
    <row r="76" spans="1:16" ht="24" x14ac:dyDescent="0.3">
      <c r="A76" s="40" t="s">
        <v>69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70</v>
      </c>
      <c r="G76" s="29" t="s">
        <v>48</v>
      </c>
      <c r="H76" s="32">
        <v>13200</v>
      </c>
      <c r="I76" s="32"/>
      <c r="J76" s="32">
        <f t="shared" si="5"/>
        <v>13200</v>
      </c>
      <c r="K76" s="32">
        <v>18000</v>
      </c>
      <c r="L76" s="32"/>
      <c r="M76" s="32">
        <f t="shared" si="6"/>
        <v>18000</v>
      </c>
      <c r="N76" s="32">
        <v>22500</v>
      </c>
      <c r="O76" s="32"/>
      <c r="P76" s="32">
        <f t="shared" si="7"/>
        <v>22500</v>
      </c>
    </row>
    <row r="77" spans="1:16" ht="24" x14ac:dyDescent="0.3">
      <c r="A77" s="81" t="s">
        <v>102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72</v>
      </c>
      <c r="G77" s="29" t="s">
        <v>48</v>
      </c>
      <c r="H77" s="32">
        <v>94200</v>
      </c>
      <c r="I77" s="32"/>
      <c r="J77" s="32">
        <f t="shared" si="5"/>
        <v>94200</v>
      </c>
      <c r="K77" s="32">
        <v>85500</v>
      </c>
      <c r="L77" s="32"/>
      <c r="M77" s="32">
        <f t="shared" si="6"/>
        <v>85500</v>
      </c>
      <c r="N77" s="32">
        <v>106875</v>
      </c>
      <c r="O77" s="32"/>
      <c r="P77" s="32">
        <f t="shared" si="7"/>
        <v>106875</v>
      </c>
    </row>
    <row r="78" spans="1:16" x14ac:dyDescent="0.3">
      <c r="A78" s="40" t="s">
        <v>73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74</v>
      </c>
      <c r="G78" s="29" t="s">
        <v>48</v>
      </c>
      <c r="H78" s="32">
        <v>120000</v>
      </c>
      <c r="I78" s="32"/>
      <c r="J78" s="32">
        <f t="shared" si="5"/>
        <v>120000</v>
      </c>
      <c r="K78" s="32">
        <v>100000</v>
      </c>
      <c r="L78" s="32"/>
      <c r="M78" s="32">
        <f t="shared" si="6"/>
        <v>100000</v>
      </c>
      <c r="N78" s="32">
        <v>100000</v>
      </c>
      <c r="O78" s="32"/>
      <c r="P78" s="32">
        <f t="shared" si="7"/>
        <v>100000</v>
      </c>
    </row>
    <row r="79" spans="1:16" x14ac:dyDescent="0.3">
      <c r="A79" s="40" t="s">
        <v>75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76</v>
      </c>
      <c r="G79" s="29" t="s">
        <v>48</v>
      </c>
      <c r="H79" s="32">
        <v>0</v>
      </c>
      <c r="I79" s="32"/>
      <c r="J79" s="32">
        <f t="shared" si="5"/>
        <v>0</v>
      </c>
      <c r="K79" s="34"/>
      <c r="L79" s="34"/>
      <c r="M79" s="32">
        <f t="shared" si="6"/>
        <v>0</v>
      </c>
      <c r="N79" s="34"/>
      <c r="O79" s="32"/>
      <c r="P79" s="32">
        <f t="shared" si="7"/>
        <v>0</v>
      </c>
    </row>
    <row r="80" spans="1:16" x14ac:dyDescent="0.3">
      <c r="A80" s="40" t="s">
        <v>77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78</v>
      </c>
      <c r="G80" s="29" t="s">
        <v>48</v>
      </c>
      <c r="H80" s="32">
        <v>63765.84</v>
      </c>
      <c r="I80" s="32"/>
      <c r="J80" s="32">
        <f t="shared" si="5"/>
        <v>63765.84</v>
      </c>
      <c r="K80" s="32">
        <v>99250</v>
      </c>
      <c r="L80" s="32"/>
      <c r="M80" s="32">
        <f t="shared" si="6"/>
        <v>99250</v>
      </c>
      <c r="N80" s="32">
        <v>124062.5</v>
      </c>
      <c r="O80" s="32"/>
      <c r="P80" s="32">
        <f t="shared" si="7"/>
        <v>124062.5</v>
      </c>
    </row>
    <row r="81" spans="1:16" x14ac:dyDescent="0.3">
      <c r="A81" s="239" t="s">
        <v>103</v>
      </c>
      <c r="B81" s="40" t="s">
        <v>43</v>
      </c>
      <c r="C81" s="40" t="s">
        <v>100</v>
      </c>
      <c r="D81" s="29" t="s">
        <v>101</v>
      </c>
      <c r="E81" s="239">
        <v>244</v>
      </c>
      <c r="F81" s="42">
        <v>226500</v>
      </c>
      <c r="G81" s="29" t="s">
        <v>48</v>
      </c>
      <c r="H81" s="32">
        <v>195300</v>
      </c>
      <c r="I81" s="32"/>
      <c r="J81" s="32">
        <f t="shared" si="5"/>
        <v>195300</v>
      </c>
      <c r="K81" s="32">
        <v>244125</v>
      </c>
      <c r="L81" s="32"/>
      <c r="M81" s="32">
        <f t="shared" si="6"/>
        <v>244125</v>
      </c>
      <c r="N81" s="32">
        <v>305156.25</v>
      </c>
      <c r="O81" s="32"/>
      <c r="P81" s="32">
        <f t="shared" si="7"/>
        <v>305156.25</v>
      </c>
    </row>
    <row r="82" spans="1:16" ht="24" x14ac:dyDescent="0.3">
      <c r="A82" s="40" t="s">
        <v>79</v>
      </c>
      <c r="B82" s="40" t="s">
        <v>43</v>
      </c>
      <c r="C82" s="40" t="s">
        <v>100</v>
      </c>
      <c r="D82" s="29" t="s">
        <v>101</v>
      </c>
      <c r="E82" s="239">
        <v>244</v>
      </c>
      <c r="F82" s="42">
        <v>226800</v>
      </c>
      <c r="G82" s="29" t="s">
        <v>48</v>
      </c>
      <c r="H82" s="32">
        <v>335000</v>
      </c>
      <c r="I82" s="32"/>
      <c r="J82" s="32">
        <f t="shared" si="5"/>
        <v>335000</v>
      </c>
      <c r="K82" s="32">
        <v>337000</v>
      </c>
      <c r="L82" s="32"/>
      <c r="M82" s="32">
        <f t="shared" si="6"/>
        <v>337000</v>
      </c>
      <c r="N82" s="32">
        <v>337000</v>
      </c>
      <c r="O82" s="32"/>
      <c r="P82" s="32">
        <f t="shared" si="7"/>
        <v>337000</v>
      </c>
    </row>
    <row r="83" spans="1:16" x14ac:dyDescent="0.3">
      <c r="A83" s="40" t="s">
        <v>81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82</v>
      </c>
      <c r="G83" s="29" t="s">
        <v>48</v>
      </c>
      <c r="H83" s="32">
        <v>124600</v>
      </c>
      <c r="I83" s="32"/>
      <c r="J83" s="32">
        <f t="shared" si="5"/>
        <v>124600</v>
      </c>
      <c r="K83" s="32">
        <v>100000</v>
      </c>
      <c r="L83" s="32"/>
      <c r="M83" s="32">
        <f t="shared" si="6"/>
        <v>100000</v>
      </c>
      <c r="N83" s="32">
        <v>100000</v>
      </c>
      <c r="O83" s="32"/>
      <c r="P83" s="32">
        <f t="shared" si="7"/>
        <v>100000</v>
      </c>
    </row>
    <row r="84" spans="1:16" x14ac:dyDescent="0.3">
      <c r="A84" s="40" t="s">
        <v>104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105</v>
      </c>
      <c r="G84" s="29" t="s">
        <v>48</v>
      </c>
      <c r="H84" s="32">
        <v>14000</v>
      </c>
      <c r="I84" s="32"/>
      <c r="J84" s="32">
        <f t="shared" si="5"/>
        <v>14000</v>
      </c>
      <c r="K84" s="32">
        <v>14000</v>
      </c>
      <c r="L84" s="32"/>
      <c r="M84" s="32">
        <f t="shared" si="6"/>
        <v>14000</v>
      </c>
      <c r="N84" s="32">
        <v>16000</v>
      </c>
      <c r="O84" s="32"/>
      <c r="P84" s="32">
        <f t="shared" si="7"/>
        <v>16000</v>
      </c>
    </row>
    <row r="85" spans="1:16" ht="24" x14ac:dyDescent="0.3">
      <c r="A85" s="40" t="s">
        <v>83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84</v>
      </c>
      <c r="G85" s="29" t="s">
        <v>48</v>
      </c>
      <c r="H85" s="32">
        <v>40000</v>
      </c>
      <c r="I85" s="32"/>
      <c r="J85" s="32">
        <f t="shared" si="5"/>
        <v>40000</v>
      </c>
      <c r="K85" s="32">
        <v>40000</v>
      </c>
      <c r="L85" s="32"/>
      <c r="M85" s="32">
        <f t="shared" si="6"/>
        <v>40000</v>
      </c>
      <c r="N85" s="32">
        <v>40000</v>
      </c>
      <c r="O85" s="32"/>
      <c r="P85" s="32">
        <f t="shared" si="7"/>
        <v>40000</v>
      </c>
    </row>
    <row r="86" spans="1:16" x14ac:dyDescent="0.3">
      <c r="A86" s="82" t="s">
        <v>85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86</v>
      </c>
      <c r="G86" s="29" t="s">
        <v>48</v>
      </c>
      <c r="H86" s="32">
        <v>30000</v>
      </c>
      <c r="I86" s="32"/>
      <c r="J86" s="32">
        <f t="shared" si="5"/>
        <v>30000</v>
      </c>
      <c r="K86" s="32">
        <v>30000</v>
      </c>
      <c r="L86" s="32"/>
      <c r="M86" s="32">
        <f t="shared" si="6"/>
        <v>30000</v>
      </c>
      <c r="N86" s="32">
        <v>30000</v>
      </c>
      <c r="O86" s="32"/>
      <c r="P86" s="32">
        <f t="shared" si="7"/>
        <v>30000</v>
      </c>
    </row>
    <row r="87" spans="1:16" x14ac:dyDescent="0.3">
      <c r="A87" s="82" t="s">
        <v>220</v>
      </c>
      <c r="B87" s="28" t="s">
        <v>43</v>
      </c>
      <c r="C87" s="28" t="s">
        <v>100</v>
      </c>
      <c r="D87" s="29" t="s">
        <v>101</v>
      </c>
      <c r="E87" s="29" t="s">
        <v>54</v>
      </c>
      <c r="F87" s="43" t="s">
        <v>219</v>
      </c>
      <c r="G87" s="29" t="s">
        <v>48</v>
      </c>
      <c r="H87" s="32">
        <v>150000</v>
      </c>
      <c r="I87" s="32"/>
      <c r="J87" s="32">
        <f t="shared" si="5"/>
        <v>150000</v>
      </c>
      <c r="K87" s="32">
        <v>0</v>
      </c>
      <c r="L87" s="32"/>
      <c r="M87" s="32">
        <f t="shared" si="6"/>
        <v>0</v>
      </c>
      <c r="N87" s="32">
        <v>0</v>
      </c>
      <c r="O87" s="32"/>
      <c r="P87" s="32">
        <f t="shared" si="7"/>
        <v>0</v>
      </c>
    </row>
    <row r="88" spans="1:16" x14ac:dyDescent="0.3">
      <c r="A88" s="40" t="s">
        <v>89</v>
      </c>
      <c r="B88" s="28" t="s">
        <v>43</v>
      </c>
      <c r="C88" s="28" t="s">
        <v>100</v>
      </c>
      <c r="D88" s="29" t="s">
        <v>101</v>
      </c>
      <c r="E88" s="29" t="s">
        <v>54</v>
      </c>
      <c r="F88" s="43" t="s">
        <v>90</v>
      </c>
      <c r="G88" s="29" t="s">
        <v>48</v>
      </c>
      <c r="H88" s="32">
        <v>54556</v>
      </c>
      <c r="I88" s="32"/>
      <c r="J88" s="32">
        <f t="shared" si="5"/>
        <v>54556</v>
      </c>
      <c r="K88" s="32">
        <v>40000</v>
      </c>
      <c r="L88" s="32"/>
      <c r="M88" s="32">
        <f t="shared" si="6"/>
        <v>40000</v>
      </c>
      <c r="N88" s="32">
        <v>40000</v>
      </c>
      <c r="O88" s="32"/>
      <c r="P88" s="32">
        <f t="shared" si="7"/>
        <v>40000</v>
      </c>
    </row>
    <row r="89" spans="1:16" x14ac:dyDescent="0.3">
      <c r="A89" s="40" t="s">
        <v>106</v>
      </c>
      <c r="B89" s="44" t="s">
        <v>43</v>
      </c>
      <c r="C89" s="44" t="s">
        <v>100</v>
      </c>
      <c r="D89" s="29" t="s">
        <v>101</v>
      </c>
      <c r="E89" s="43" t="s">
        <v>54</v>
      </c>
      <c r="F89" s="43" t="s">
        <v>107</v>
      </c>
      <c r="G89" s="29" t="s">
        <v>48</v>
      </c>
      <c r="H89" s="32">
        <v>22500</v>
      </c>
      <c r="I89" s="32"/>
      <c r="J89" s="32">
        <f t="shared" si="5"/>
        <v>22500</v>
      </c>
      <c r="K89" s="32">
        <v>22500</v>
      </c>
      <c r="L89" s="32"/>
      <c r="M89" s="32">
        <f t="shared" si="6"/>
        <v>22500</v>
      </c>
      <c r="N89" s="32">
        <v>22500</v>
      </c>
      <c r="O89" s="32"/>
      <c r="P89" s="32">
        <f t="shared" si="7"/>
        <v>22500</v>
      </c>
    </row>
    <row r="90" spans="1:16" x14ac:dyDescent="0.3">
      <c r="A90" s="40" t="s">
        <v>91</v>
      </c>
      <c r="B90" s="28" t="s">
        <v>43</v>
      </c>
      <c r="C90" s="28" t="s">
        <v>100</v>
      </c>
      <c r="D90" s="29" t="s">
        <v>101</v>
      </c>
      <c r="E90" s="45" t="s">
        <v>54</v>
      </c>
      <c r="F90" s="45" t="s">
        <v>92</v>
      </c>
      <c r="G90" s="45" t="s">
        <v>48</v>
      </c>
      <c r="H90" s="32">
        <v>65444</v>
      </c>
      <c r="I90" s="32"/>
      <c r="J90" s="32">
        <f t="shared" si="5"/>
        <v>65444</v>
      </c>
      <c r="K90" s="32">
        <v>80000</v>
      </c>
      <c r="L90" s="32"/>
      <c r="M90" s="32">
        <f t="shared" si="6"/>
        <v>80000</v>
      </c>
      <c r="N90" s="32">
        <v>80000</v>
      </c>
      <c r="O90" s="32"/>
      <c r="P90" s="32">
        <f t="shared" si="7"/>
        <v>80000</v>
      </c>
    </row>
    <row r="91" spans="1:16" x14ac:dyDescent="0.3">
      <c r="A91" s="40" t="s">
        <v>93</v>
      </c>
      <c r="B91" s="28" t="s">
        <v>43</v>
      </c>
      <c r="C91" s="28" t="s">
        <v>100</v>
      </c>
      <c r="D91" s="29" t="s">
        <v>101</v>
      </c>
      <c r="E91" s="29" t="s">
        <v>94</v>
      </c>
      <c r="F91" s="46" t="s">
        <v>95</v>
      </c>
      <c r="G91" s="46" t="s">
        <v>48</v>
      </c>
      <c r="H91" s="32">
        <v>60238</v>
      </c>
      <c r="I91" s="32"/>
      <c r="J91" s="32">
        <f t="shared" si="5"/>
        <v>60238</v>
      </c>
      <c r="K91" s="32">
        <v>60238</v>
      </c>
      <c r="L91" s="32"/>
      <c r="M91" s="32">
        <f t="shared" si="6"/>
        <v>60238</v>
      </c>
      <c r="N91" s="32">
        <v>60238</v>
      </c>
      <c r="O91" s="32"/>
      <c r="P91" s="32">
        <f t="shared" si="7"/>
        <v>60238</v>
      </c>
    </row>
    <row r="92" spans="1:16" x14ac:dyDescent="0.3">
      <c r="A92" s="40" t="s">
        <v>108</v>
      </c>
      <c r="B92" s="28" t="s">
        <v>43</v>
      </c>
      <c r="C92" s="28" t="s">
        <v>100</v>
      </c>
      <c r="D92" s="29" t="s">
        <v>101</v>
      </c>
      <c r="E92" s="29" t="s">
        <v>94</v>
      </c>
      <c r="F92" s="46" t="s">
        <v>97</v>
      </c>
      <c r="G92" s="46" t="s">
        <v>48</v>
      </c>
      <c r="H92" s="32">
        <v>25281</v>
      </c>
      <c r="I92" s="32"/>
      <c r="J92" s="32">
        <f t="shared" si="5"/>
        <v>25281</v>
      </c>
      <c r="K92" s="32">
        <v>25281</v>
      </c>
      <c r="L92" s="32"/>
      <c r="M92" s="32">
        <f t="shared" si="6"/>
        <v>25281</v>
      </c>
      <c r="N92" s="32">
        <v>25281</v>
      </c>
      <c r="O92" s="32"/>
      <c r="P92" s="32">
        <f t="shared" si="7"/>
        <v>25281</v>
      </c>
    </row>
    <row r="93" spans="1:16" x14ac:dyDescent="0.3">
      <c r="A93" s="40" t="s">
        <v>109</v>
      </c>
      <c r="B93" s="28" t="s">
        <v>43</v>
      </c>
      <c r="C93" s="28" t="s">
        <v>100</v>
      </c>
      <c r="D93" s="29" t="s">
        <v>101</v>
      </c>
      <c r="E93" s="29" t="s">
        <v>110</v>
      </c>
      <c r="F93" s="46" t="s">
        <v>111</v>
      </c>
      <c r="G93" s="46" t="s">
        <v>48</v>
      </c>
      <c r="H93" s="32">
        <v>37790</v>
      </c>
      <c r="I93" s="32"/>
      <c r="J93" s="32">
        <f t="shared" si="5"/>
        <v>37790</v>
      </c>
      <c r="K93" s="32">
        <v>37790</v>
      </c>
      <c r="L93" s="32"/>
      <c r="M93" s="32">
        <f t="shared" si="6"/>
        <v>37790</v>
      </c>
      <c r="N93" s="32">
        <v>37790</v>
      </c>
      <c r="O93" s="32"/>
      <c r="P93" s="32">
        <f t="shared" si="7"/>
        <v>37790</v>
      </c>
    </row>
    <row r="94" spans="1:16" ht="24" x14ac:dyDescent="0.3">
      <c r="A94" s="40" t="s">
        <v>229</v>
      </c>
      <c r="B94" s="28" t="s">
        <v>43</v>
      </c>
      <c r="C94" s="28" t="s">
        <v>100</v>
      </c>
      <c r="D94" s="29" t="s">
        <v>101</v>
      </c>
      <c r="E94" s="29" t="s">
        <v>227</v>
      </c>
      <c r="F94" s="46" t="s">
        <v>228</v>
      </c>
      <c r="G94" s="46" t="s">
        <v>48</v>
      </c>
      <c r="H94" s="32">
        <v>177.02</v>
      </c>
      <c r="I94" s="32"/>
      <c r="J94" s="32">
        <f t="shared" si="5"/>
        <v>177.02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672" t="s">
        <v>98</v>
      </c>
      <c r="B95" s="672"/>
      <c r="C95" s="672"/>
      <c r="D95" s="672"/>
      <c r="E95" s="672"/>
      <c r="F95" s="672"/>
      <c r="G95" s="672"/>
      <c r="H95" s="98">
        <f>SUM(H66:H94)</f>
        <v>12665804.629999999</v>
      </c>
      <c r="I95" s="98">
        <f t="shared" ref="I95:P95" si="8">SUM(I66:I94)</f>
        <v>0</v>
      </c>
      <c r="J95" s="98">
        <f t="shared" si="8"/>
        <v>12665804.629999999</v>
      </c>
      <c r="K95" s="98">
        <f t="shared" si="8"/>
        <v>13879548.150000002</v>
      </c>
      <c r="L95" s="98">
        <f t="shared" si="8"/>
        <v>0</v>
      </c>
      <c r="M95" s="98">
        <f t="shared" si="8"/>
        <v>13879548.150000002</v>
      </c>
      <c r="N95" s="98">
        <f t="shared" si="8"/>
        <v>14290031.449999997</v>
      </c>
      <c r="O95" s="98">
        <f t="shared" si="8"/>
        <v>0</v>
      </c>
      <c r="P95" s="98">
        <f t="shared" si="8"/>
        <v>14290031.449999997</v>
      </c>
    </row>
    <row r="96" spans="1:16" ht="15" customHeight="1" x14ac:dyDescent="0.3">
      <c r="A96" s="704" t="s">
        <v>112</v>
      </c>
      <c r="B96" s="704"/>
      <c r="C96" s="704"/>
      <c r="D96" s="704"/>
      <c r="E96" s="704"/>
      <c r="F96" s="704"/>
      <c r="G96" s="704"/>
      <c r="H96" s="704"/>
      <c r="I96" s="704"/>
      <c r="J96" s="704"/>
      <c r="K96" s="704"/>
      <c r="L96" s="704"/>
      <c r="M96" s="704"/>
      <c r="N96" s="704"/>
      <c r="O96" s="704"/>
      <c r="P96" s="704"/>
    </row>
    <row r="97" spans="1:16" x14ac:dyDescent="0.3">
      <c r="A97" s="40" t="s">
        <v>87</v>
      </c>
      <c r="B97" s="40" t="s">
        <v>43</v>
      </c>
      <c r="C97" s="40" t="s">
        <v>44</v>
      </c>
      <c r="D97" s="45" t="s">
        <v>45</v>
      </c>
      <c r="E97" s="45" t="s">
        <v>54</v>
      </c>
      <c r="F97" s="45" t="s">
        <v>88</v>
      </c>
      <c r="G97" s="99" t="s">
        <v>113</v>
      </c>
      <c r="H97" s="32">
        <v>5000000</v>
      </c>
      <c r="I97" s="32"/>
      <c r="J97" s="32">
        <f>H97+I97</f>
        <v>5000000</v>
      </c>
      <c r="K97" s="32">
        <v>5800000</v>
      </c>
      <c r="L97" s="32"/>
      <c r="M97" s="32">
        <f>K97+L97</f>
        <v>5800000</v>
      </c>
      <c r="N97" s="32">
        <v>5800000</v>
      </c>
      <c r="O97" s="97"/>
      <c r="P97" s="32">
        <f>N97+O97</f>
        <v>5800000</v>
      </c>
    </row>
    <row r="98" spans="1:16" x14ac:dyDescent="0.3">
      <c r="A98" s="672" t="s">
        <v>114</v>
      </c>
      <c r="B98" s="672"/>
      <c r="C98" s="672"/>
      <c r="D98" s="672"/>
      <c r="E98" s="672"/>
      <c r="F98" s="672"/>
      <c r="G98" s="672"/>
      <c r="H98" s="100">
        <f>SUM(H97)</f>
        <v>5000000</v>
      </c>
      <c r="I98" s="100">
        <f t="shared" ref="I98:P98" si="9">SUM(I97)</f>
        <v>0</v>
      </c>
      <c r="J98" s="100">
        <f t="shared" si="9"/>
        <v>5000000</v>
      </c>
      <c r="K98" s="100">
        <f t="shared" si="9"/>
        <v>5800000</v>
      </c>
      <c r="L98" s="100">
        <f t="shared" si="9"/>
        <v>0</v>
      </c>
      <c r="M98" s="100">
        <f t="shared" si="9"/>
        <v>5800000</v>
      </c>
      <c r="N98" s="100">
        <f t="shared" si="9"/>
        <v>5800000</v>
      </c>
      <c r="O98" s="100">
        <f t="shared" si="9"/>
        <v>0</v>
      </c>
      <c r="P98" s="100">
        <f t="shared" si="9"/>
        <v>5800000</v>
      </c>
    </row>
    <row r="99" spans="1:16" hidden="1" x14ac:dyDescent="0.3">
      <c r="A99" s="702" t="s">
        <v>115</v>
      </c>
      <c r="B99" s="702"/>
      <c r="C99" s="702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97"/>
      <c r="P99" s="97"/>
    </row>
    <row r="100" spans="1:16" ht="25.2" hidden="1" customHeight="1" thickBot="1" x14ac:dyDescent="0.35">
      <c r="A100" s="702"/>
      <c r="B100" s="702"/>
      <c r="C100" s="702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97"/>
      <c r="P100" s="97"/>
    </row>
    <row r="101" spans="1:16" hidden="1" x14ac:dyDescent="0.3">
      <c r="A101" s="82" t="s">
        <v>42</v>
      </c>
      <c r="B101" s="58" t="s">
        <v>43</v>
      </c>
      <c r="C101" s="58" t="s">
        <v>44</v>
      </c>
      <c r="D101" s="58" t="s">
        <v>116</v>
      </c>
      <c r="E101" s="58" t="s">
        <v>46</v>
      </c>
      <c r="F101" s="58" t="s">
        <v>47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82" t="s">
        <v>50</v>
      </c>
      <c r="B102" s="58" t="s">
        <v>43</v>
      </c>
      <c r="C102" s="58" t="s">
        <v>44</v>
      </c>
      <c r="D102" s="58" t="s">
        <v>116</v>
      </c>
      <c r="E102" s="58" t="s">
        <v>51</v>
      </c>
      <c r="F102" s="58" t="s">
        <v>52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82" t="s">
        <v>118</v>
      </c>
      <c r="B103" s="58" t="s">
        <v>43</v>
      </c>
      <c r="C103" s="58" t="s">
        <v>44</v>
      </c>
      <c r="D103" s="58" t="s">
        <v>116</v>
      </c>
      <c r="E103" s="58" t="s">
        <v>54</v>
      </c>
      <c r="F103" s="58" t="s">
        <v>119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702" t="s">
        <v>120</v>
      </c>
      <c r="B104" s="702"/>
      <c r="C104" s="702"/>
      <c r="D104" s="702"/>
      <c r="E104" s="702"/>
      <c r="F104" s="702"/>
      <c r="G104" s="702"/>
      <c r="H104" s="59">
        <f>SUM(H101:H103)</f>
        <v>0</v>
      </c>
      <c r="I104" s="59"/>
      <c r="J104" s="59"/>
      <c r="K104" s="59">
        <f t="shared" ref="K104:N104" si="10">SUM(K101:K103)</f>
        <v>0</v>
      </c>
      <c r="L104" s="59"/>
      <c r="M104" s="59"/>
      <c r="N104" s="59">
        <f t="shared" si="10"/>
        <v>0</v>
      </c>
      <c r="O104" s="97"/>
      <c r="P104" s="97"/>
    </row>
    <row r="105" spans="1:16" hidden="1" x14ac:dyDescent="0.3">
      <c r="A105" s="82" t="s">
        <v>42</v>
      </c>
      <c r="B105" s="58" t="s">
        <v>43</v>
      </c>
      <c r="C105" s="58" t="s">
        <v>100</v>
      </c>
      <c r="D105" s="58" t="s">
        <v>121</v>
      </c>
      <c r="E105" s="58" t="s">
        <v>46</v>
      </c>
      <c r="F105" s="58" t="s">
        <v>47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82" t="s">
        <v>50</v>
      </c>
      <c r="B106" s="58" t="s">
        <v>43</v>
      </c>
      <c r="C106" s="58" t="s">
        <v>100</v>
      </c>
      <c r="D106" s="58" t="s">
        <v>121</v>
      </c>
      <c r="E106" s="58" t="s">
        <v>51</v>
      </c>
      <c r="F106" s="58" t="s">
        <v>52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82" t="s">
        <v>118</v>
      </c>
      <c r="B107" s="58" t="s">
        <v>43</v>
      </c>
      <c r="C107" s="58" t="s">
        <v>100</v>
      </c>
      <c r="D107" s="58" t="s">
        <v>121</v>
      </c>
      <c r="E107" s="58" t="s">
        <v>54</v>
      </c>
      <c r="F107" s="58" t="s">
        <v>119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40" t="s">
        <v>122</v>
      </c>
      <c r="B108" s="58" t="s">
        <v>43</v>
      </c>
      <c r="C108" s="58" t="s">
        <v>123</v>
      </c>
      <c r="D108" s="58" t="s">
        <v>121</v>
      </c>
      <c r="E108" s="58" t="s">
        <v>54</v>
      </c>
      <c r="F108" s="58" t="s">
        <v>124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705" t="s">
        <v>125</v>
      </c>
      <c r="B109" s="705"/>
      <c r="C109" s="705"/>
      <c r="D109" s="705"/>
      <c r="E109" s="705"/>
      <c r="F109" s="705"/>
      <c r="G109" s="705"/>
      <c r="H109" s="83">
        <f>SUM(H105:H108)</f>
        <v>0</v>
      </c>
      <c r="I109" s="83"/>
      <c r="J109" s="83"/>
      <c r="K109" s="83">
        <f t="shared" ref="K109:N109" si="11">SUM(K105:K108)</f>
        <v>0</v>
      </c>
      <c r="L109" s="83"/>
      <c r="M109" s="83"/>
      <c r="N109" s="83">
        <f t="shared" si="11"/>
        <v>0</v>
      </c>
      <c r="O109" s="97"/>
      <c r="P109" s="97"/>
    </row>
    <row r="110" spans="1:16" hidden="1" x14ac:dyDescent="0.3">
      <c r="A110" s="706" t="s">
        <v>126</v>
      </c>
      <c r="B110" s="706"/>
      <c r="C110" s="706"/>
      <c r="D110" s="706"/>
      <c r="E110" s="706"/>
      <c r="F110" s="706"/>
      <c r="G110" s="706"/>
      <c r="H110" s="101">
        <f>H104+H109</f>
        <v>0</v>
      </c>
      <c r="I110" s="101"/>
      <c r="J110" s="101"/>
      <c r="K110" s="101">
        <f t="shared" ref="K110:N110" si="12">K104+K109</f>
        <v>0</v>
      </c>
      <c r="L110" s="101"/>
      <c r="M110" s="101"/>
      <c r="N110" s="101">
        <f t="shared" si="12"/>
        <v>0</v>
      </c>
      <c r="O110" s="97"/>
      <c r="P110" s="97"/>
    </row>
    <row r="111" spans="1:16" hidden="1" x14ac:dyDescent="0.3">
      <c r="A111" s="700" t="s">
        <v>127</v>
      </c>
      <c r="B111" s="700"/>
      <c r="C111" s="700"/>
      <c r="D111" s="700"/>
      <c r="E111" s="700"/>
      <c r="F111" s="700"/>
      <c r="G111" s="700"/>
      <c r="H111" s="700"/>
      <c r="I111" s="700"/>
      <c r="J111" s="700"/>
      <c r="K111" s="700"/>
      <c r="L111" s="700"/>
      <c r="M111" s="700"/>
      <c r="N111" s="700"/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100</v>
      </c>
      <c r="D112" s="58" t="s">
        <v>128</v>
      </c>
      <c r="E112" s="58" t="s">
        <v>46</v>
      </c>
      <c r="F112" s="58" t="s">
        <v>47</v>
      </c>
      <c r="G112" s="102" t="s">
        <v>129</v>
      </c>
      <c r="H112" s="32"/>
      <c r="I112" s="32"/>
      <c r="J112" s="32"/>
      <c r="K112" s="34"/>
      <c r="L112" s="34"/>
      <c r="M112" s="34"/>
      <c r="N112" s="34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100</v>
      </c>
      <c r="D113" s="58" t="s">
        <v>128</v>
      </c>
      <c r="E113" s="58" t="s">
        <v>51</v>
      </c>
      <c r="F113" s="58">
        <v>213000</v>
      </c>
      <c r="G113" s="102" t="s">
        <v>129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16" t="s">
        <v>130</v>
      </c>
      <c r="B114" s="716"/>
      <c r="C114" s="716"/>
      <c r="D114" s="716"/>
      <c r="E114" s="716"/>
      <c r="F114" s="716"/>
      <c r="G114" s="716"/>
      <c r="H114" s="121">
        <f>SUM(H112:H113)</f>
        <v>0</v>
      </c>
      <c r="I114" s="121"/>
      <c r="J114" s="121"/>
      <c r="K114" s="121">
        <f t="shared" ref="K114:N114" si="13">SUM(K112:K113)</f>
        <v>0</v>
      </c>
      <c r="L114" s="121"/>
      <c r="M114" s="121"/>
      <c r="N114" s="121">
        <f t="shared" si="13"/>
        <v>0</v>
      </c>
      <c r="O114" s="122"/>
      <c r="P114" s="122"/>
    </row>
    <row r="115" spans="1:16" x14ac:dyDescent="0.3">
      <c r="A115" s="702" t="s">
        <v>115</v>
      </c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</row>
    <row r="116" spans="1:16" x14ac:dyDescent="0.3">
      <c r="A116" s="702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</row>
    <row r="117" spans="1:16" x14ac:dyDescent="0.3">
      <c r="A117" s="82" t="s">
        <v>42</v>
      </c>
      <c r="B117" s="28" t="s">
        <v>43</v>
      </c>
      <c r="C117" s="28" t="s">
        <v>44</v>
      </c>
      <c r="D117" s="58" t="s">
        <v>116</v>
      </c>
      <c r="E117" s="29" t="s">
        <v>46</v>
      </c>
      <c r="F117" s="46" t="s">
        <v>47</v>
      </c>
      <c r="G117" s="46" t="s">
        <v>180</v>
      </c>
      <c r="H117" s="32">
        <v>22512650.18</v>
      </c>
      <c r="I117" s="32">
        <v>-10315.26</v>
      </c>
      <c r="J117" s="32">
        <f t="shared" ref="J117:J120" si="14">H117+I117</f>
        <v>22502334.919999998</v>
      </c>
      <c r="K117" s="32">
        <v>0</v>
      </c>
      <c r="L117" s="32"/>
      <c r="M117" s="32">
        <f t="shared" ref="M117:M120" si="15">K117+L117</f>
        <v>0</v>
      </c>
      <c r="N117" s="32">
        <v>0</v>
      </c>
      <c r="O117" s="32"/>
      <c r="P117" s="32">
        <f t="shared" ref="P117:P128" si="16">N117+O117</f>
        <v>0</v>
      </c>
    </row>
    <row r="118" spans="1:16" ht="36" x14ac:dyDescent="0.3">
      <c r="A118" s="36" t="s">
        <v>210</v>
      </c>
      <c r="B118" s="28" t="s">
        <v>43</v>
      </c>
      <c r="C118" s="28" t="s">
        <v>44</v>
      </c>
      <c r="D118" s="58" t="s">
        <v>116</v>
      </c>
      <c r="E118" s="29" t="s">
        <v>46</v>
      </c>
      <c r="F118" s="46" t="s">
        <v>209</v>
      </c>
      <c r="G118" s="46" t="s">
        <v>180</v>
      </c>
      <c r="H118" s="32">
        <v>29523.58</v>
      </c>
      <c r="I118" s="32">
        <v>10315.26</v>
      </c>
      <c r="J118" s="32">
        <f t="shared" si="14"/>
        <v>39838.840000000004</v>
      </c>
      <c r="K118" s="32"/>
      <c r="L118" s="32"/>
      <c r="M118" s="32"/>
      <c r="N118" s="32"/>
      <c r="O118" s="32"/>
      <c r="P118" s="32"/>
    </row>
    <row r="119" spans="1:16" x14ac:dyDescent="0.3">
      <c r="A119" s="82" t="s">
        <v>50</v>
      </c>
      <c r="B119" s="28" t="s">
        <v>43</v>
      </c>
      <c r="C119" s="28" t="s">
        <v>44</v>
      </c>
      <c r="D119" s="58" t="s">
        <v>116</v>
      </c>
      <c r="E119" s="29" t="s">
        <v>51</v>
      </c>
      <c r="F119" s="46" t="s">
        <v>52</v>
      </c>
      <c r="G119" s="46" t="s">
        <v>180</v>
      </c>
      <c r="H119" s="32">
        <v>5105802.3600000003</v>
      </c>
      <c r="I119" s="32"/>
      <c r="J119" s="32">
        <f t="shared" si="14"/>
        <v>5105802.3600000003</v>
      </c>
      <c r="K119" s="32">
        <v>0</v>
      </c>
      <c r="L119" s="32"/>
      <c r="M119" s="32">
        <f t="shared" si="15"/>
        <v>0</v>
      </c>
      <c r="N119" s="32">
        <v>0</v>
      </c>
      <c r="O119" s="32"/>
      <c r="P119" s="32">
        <f t="shared" si="16"/>
        <v>0</v>
      </c>
    </row>
    <row r="120" spans="1:16" x14ac:dyDescent="0.3">
      <c r="A120" s="82" t="s">
        <v>118</v>
      </c>
      <c r="B120" s="28" t="s">
        <v>43</v>
      </c>
      <c r="C120" s="28" t="s">
        <v>44</v>
      </c>
      <c r="D120" s="58" t="s">
        <v>116</v>
      </c>
      <c r="E120" s="29" t="s">
        <v>54</v>
      </c>
      <c r="F120" s="46" t="s">
        <v>119</v>
      </c>
      <c r="G120" s="46" t="s">
        <v>180</v>
      </c>
      <c r="H120" s="32">
        <v>47000</v>
      </c>
      <c r="I120" s="32"/>
      <c r="J120" s="32">
        <f t="shared" si="14"/>
        <v>47000</v>
      </c>
      <c r="K120" s="32">
        <v>0</v>
      </c>
      <c r="L120" s="32"/>
      <c r="M120" s="32">
        <f t="shared" si="15"/>
        <v>0</v>
      </c>
      <c r="N120" s="32">
        <v>0</v>
      </c>
      <c r="O120" s="32"/>
      <c r="P120" s="32">
        <f t="shared" si="16"/>
        <v>0</v>
      </c>
    </row>
    <row r="121" spans="1:16" x14ac:dyDescent="0.3">
      <c r="A121" s="715" t="s">
        <v>178</v>
      </c>
      <c r="B121" s="715"/>
      <c r="C121" s="715"/>
      <c r="D121" s="715"/>
      <c r="E121" s="715"/>
      <c r="F121" s="715"/>
      <c r="G121" s="715"/>
      <c r="H121" s="101">
        <f>SUM(H117:H120)</f>
        <v>27694976.119999997</v>
      </c>
      <c r="I121" s="101">
        <f t="shared" ref="I121:P121" si="17">SUM(I117:I120)</f>
        <v>0</v>
      </c>
      <c r="J121" s="101">
        <f t="shared" si="17"/>
        <v>27694976.119999997</v>
      </c>
      <c r="K121" s="101">
        <f t="shared" si="17"/>
        <v>0</v>
      </c>
      <c r="L121" s="101">
        <f t="shared" si="17"/>
        <v>0</v>
      </c>
      <c r="M121" s="101">
        <f t="shared" si="17"/>
        <v>0</v>
      </c>
      <c r="N121" s="101">
        <f t="shared" si="17"/>
        <v>0</v>
      </c>
      <c r="O121" s="101">
        <f t="shared" si="17"/>
        <v>0</v>
      </c>
      <c r="P121" s="101">
        <f t="shared" si="17"/>
        <v>0</v>
      </c>
    </row>
    <row r="122" spans="1:16" x14ac:dyDescent="0.3">
      <c r="A122" s="82" t="s">
        <v>42</v>
      </c>
      <c r="B122" s="28" t="s">
        <v>43</v>
      </c>
      <c r="C122" s="28" t="s">
        <v>100</v>
      </c>
      <c r="D122" s="58" t="s">
        <v>121</v>
      </c>
      <c r="E122" s="29" t="s">
        <v>46</v>
      </c>
      <c r="F122" s="46" t="s">
        <v>47</v>
      </c>
      <c r="G122" s="46" t="s">
        <v>180</v>
      </c>
      <c r="H122" s="32">
        <v>39613538.310000002</v>
      </c>
      <c r="I122" s="32">
        <v>-14340.61</v>
      </c>
      <c r="J122" s="32">
        <f t="shared" ref="J122:J128" si="18">H122+I122</f>
        <v>39599197.700000003</v>
      </c>
      <c r="K122" s="32">
        <v>0</v>
      </c>
      <c r="L122" s="32"/>
      <c r="M122" s="32">
        <f t="shared" ref="M122:M128" si="19">K122+L122</f>
        <v>0</v>
      </c>
      <c r="N122" s="32">
        <v>0</v>
      </c>
      <c r="O122" s="32"/>
      <c r="P122" s="32">
        <f t="shared" si="16"/>
        <v>0</v>
      </c>
    </row>
    <row r="123" spans="1:16" ht="36" x14ac:dyDescent="0.3">
      <c r="A123" s="36" t="s">
        <v>210</v>
      </c>
      <c r="B123" s="28" t="s">
        <v>43</v>
      </c>
      <c r="C123" s="28" t="s">
        <v>100</v>
      </c>
      <c r="D123" s="58" t="s">
        <v>121</v>
      </c>
      <c r="E123" s="29" t="s">
        <v>46</v>
      </c>
      <c r="F123" s="46" t="s">
        <v>209</v>
      </c>
      <c r="G123" s="46" t="s">
        <v>180</v>
      </c>
      <c r="H123" s="32">
        <v>49452.09</v>
      </c>
      <c r="I123" s="32">
        <v>14340.61</v>
      </c>
      <c r="J123" s="32">
        <f t="shared" si="18"/>
        <v>63792.7</v>
      </c>
      <c r="K123" s="32"/>
      <c r="L123" s="32"/>
      <c r="M123" s="32"/>
      <c r="N123" s="32"/>
      <c r="O123" s="32"/>
      <c r="P123" s="32"/>
    </row>
    <row r="124" spans="1:16" x14ac:dyDescent="0.3">
      <c r="A124" s="82" t="s">
        <v>50</v>
      </c>
      <c r="B124" s="28" t="s">
        <v>43</v>
      </c>
      <c r="C124" s="28" t="s">
        <v>100</v>
      </c>
      <c r="D124" s="58" t="s">
        <v>121</v>
      </c>
      <c r="E124" s="29" t="s">
        <v>51</v>
      </c>
      <c r="F124" s="46" t="s">
        <v>52</v>
      </c>
      <c r="G124" s="46" t="s">
        <v>180</v>
      </c>
      <c r="H124" s="32">
        <v>8983667.3300000001</v>
      </c>
      <c r="I124" s="32"/>
      <c r="J124" s="32">
        <f t="shared" si="18"/>
        <v>8983667.3300000001</v>
      </c>
      <c r="K124" s="32">
        <v>0</v>
      </c>
      <c r="L124" s="32"/>
      <c r="M124" s="32">
        <f t="shared" si="19"/>
        <v>0</v>
      </c>
      <c r="N124" s="32">
        <v>0</v>
      </c>
      <c r="O124" s="32"/>
      <c r="P124" s="32">
        <f t="shared" si="16"/>
        <v>0</v>
      </c>
    </row>
    <row r="125" spans="1:16" x14ac:dyDescent="0.3">
      <c r="A125" s="82" t="s">
        <v>118</v>
      </c>
      <c r="B125" s="28" t="s">
        <v>43</v>
      </c>
      <c r="C125" s="28" t="s">
        <v>100</v>
      </c>
      <c r="D125" s="58" t="s">
        <v>121</v>
      </c>
      <c r="E125" s="29" t="s">
        <v>54</v>
      </c>
      <c r="F125" s="46" t="s">
        <v>119</v>
      </c>
      <c r="G125" s="46" t="s">
        <v>180</v>
      </c>
      <c r="H125" s="32">
        <v>54991.59</v>
      </c>
      <c r="I125" s="32"/>
      <c r="J125" s="32">
        <f t="shared" si="18"/>
        <v>54991.59</v>
      </c>
      <c r="K125" s="32">
        <v>0</v>
      </c>
      <c r="L125" s="32"/>
      <c r="M125" s="32">
        <f t="shared" si="19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236</v>
      </c>
      <c r="B126" s="28" t="s">
        <v>43</v>
      </c>
      <c r="C126" s="28" t="s">
        <v>100</v>
      </c>
      <c r="D126" s="58" t="s">
        <v>121</v>
      </c>
      <c r="E126" s="29" t="s">
        <v>54</v>
      </c>
      <c r="F126" s="46" t="s">
        <v>235</v>
      </c>
      <c r="G126" s="46" t="s">
        <v>180</v>
      </c>
      <c r="H126" s="32">
        <v>2191130</v>
      </c>
      <c r="I126" s="32"/>
      <c r="J126" s="32">
        <f t="shared" si="18"/>
        <v>2191130</v>
      </c>
      <c r="K126" s="32"/>
      <c r="L126" s="32"/>
      <c r="M126" s="32"/>
      <c r="N126" s="32"/>
      <c r="O126" s="32"/>
      <c r="P126" s="32"/>
    </row>
    <row r="127" spans="1:16" ht="24" x14ac:dyDescent="0.3">
      <c r="A127" s="82" t="s">
        <v>214</v>
      </c>
      <c r="B127" s="28" t="s">
        <v>43</v>
      </c>
      <c r="C127" s="28" t="s">
        <v>100</v>
      </c>
      <c r="D127" s="58" t="s">
        <v>121</v>
      </c>
      <c r="E127" s="29" t="s">
        <v>54</v>
      </c>
      <c r="F127" s="46" t="s">
        <v>213</v>
      </c>
      <c r="G127" s="46" t="s">
        <v>180</v>
      </c>
      <c r="H127" s="32">
        <v>12746</v>
      </c>
      <c r="I127" s="32"/>
      <c r="J127" s="32">
        <f t="shared" si="18"/>
        <v>12746</v>
      </c>
      <c r="K127" s="32">
        <v>0</v>
      </c>
      <c r="L127" s="32"/>
      <c r="M127" s="32">
        <f t="shared" si="19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82" t="s">
        <v>122</v>
      </c>
      <c r="B128" s="28" t="s">
        <v>43</v>
      </c>
      <c r="C128" s="28" t="s">
        <v>123</v>
      </c>
      <c r="D128" s="58" t="s">
        <v>121</v>
      </c>
      <c r="E128" s="29" t="s">
        <v>54</v>
      </c>
      <c r="F128" s="46" t="s">
        <v>124</v>
      </c>
      <c r="G128" s="46" t="s">
        <v>180</v>
      </c>
      <c r="H128" s="32">
        <v>4200</v>
      </c>
      <c r="I128" s="32"/>
      <c r="J128" s="32">
        <f t="shared" si="18"/>
        <v>4200</v>
      </c>
      <c r="K128" s="32">
        <v>0</v>
      </c>
      <c r="L128" s="32"/>
      <c r="M128" s="32">
        <f t="shared" si="19"/>
        <v>0</v>
      </c>
      <c r="N128" s="32">
        <v>0</v>
      </c>
      <c r="O128" s="32"/>
      <c r="P128" s="32">
        <f t="shared" si="16"/>
        <v>0</v>
      </c>
    </row>
    <row r="129" spans="1:16" x14ac:dyDescent="0.3">
      <c r="A129" s="715" t="s">
        <v>178</v>
      </c>
      <c r="B129" s="715"/>
      <c r="C129" s="715"/>
      <c r="D129" s="715"/>
      <c r="E129" s="715"/>
      <c r="F129" s="715"/>
      <c r="G129" s="715"/>
      <c r="H129" s="101">
        <f>SUM(H122:H128)</f>
        <v>50909725.320000008</v>
      </c>
      <c r="I129" s="101">
        <f t="shared" ref="I129:P129" si="20">SUM(I122:I128)</f>
        <v>0</v>
      </c>
      <c r="J129" s="101">
        <f t="shared" si="20"/>
        <v>50909725.320000008</v>
      </c>
      <c r="K129" s="101">
        <f t="shared" si="20"/>
        <v>0</v>
      </c>
      <c r="L129" s="101">
        <f t="shared" si="20"/>
        <v>0</v>
      </c>
      <c r="M129" s="101">
        <f t="shared" si="20"/>
        <v>0</v>
      </c>
      <c r="N129" s="101">
        <f t="shared" si="20"/>
        <v>0</v>
      </c>
      <c r="O129" s="101">
        <f t="shared" si="20"/>
        <v>0</v>
      </c>
      <c r="P129" s="101">
        <f t="shared" si="20"/>
        <v>0</v>
      </c>
    </row>
    <row r="130" spans="1:16" x14ac:dyDescent="0.3">
      <c r="A130" s="706" t="s">
        <v>179</v>
      </c>
      <c r="B130" s="706"/>
      <c r="C130" s="706"/>
      <c r="D130" s="706"/>
      <c r="E130" s="706"/>
      <c r="F130" s="706"/>
      <c r="G130" s="706"/>
      <c r="H130" s="101">
        <f>H121+H129</f>
        <v>78604701.439999998</v>
      </c>
      <c r="I130" s="101">
        <f t="shared" ref="I130:P130" si="21">I121+I129</f>
        <v>0</v>
      </c>
      <c r="J130" s="101">
        <f t="shared" si="21"/>
        <v>78604701.439999998</v>
      </c>
      <c r="K130" s="101">
        <f t="shared" si="21"/>
        <v>0</v>
      </c>
      <c r="L130" s="101">
        <f t="shared" si="21"/>
        <v>0</v>
      </c>
      <c r="M130" s="101">
        <f t="shared" si="21"/>
        <v>0</v>
      </c>
      <c r="N130" s="101">
        <f t="shared" si="21"/>
        <v>0</v>
      </c>
      <c r="O130" s="101">
        <f t="shared" si="21"/>
        <v>0</v>
      </c>
      <c r="P130" s="101">
        <f t="shared" si="21"/>
        <v>0</v>
      </c>
    </row>
    <row r="131" spans="1:16" x14ac:dyDescent="0.3">
      <c r="A131" s="725" t="s">
        <v>201</v>
      </c>
      <c r="B131" s="726"/>
      <c r="C131" s="726"/>
      <c r="D131" s="726"/>
      <c r="E131" s="726"/>
      <c r="F131" s="726"/>
      <c r="G131" s="726"/>
      <c r="H131" s="726"/>
      <c r="I131" s="726"/>
      <c r="J131" s="726"/>
      <c r="K131" s="726"/>
      <c r="L131" s="726"/>
      <c r="M131" s="726"/>
      <c r="N131" s="726"/>
      <c r="O131" s="726"/>
      <c r="P131" s="727"/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202</v>
      </c>
      <c r="E132" s="29" t="s">
        <v>46</v>
      </c>
      <c r="F132" s="46" t="s">
        <v>47</v>
      </c>
      <c r="G132" s="46" t="s">
        <v>203</v>
      </c>
      <c r="H132" s="32">
        <v>4554000</v>
      </c>
      <c r="I132" s="32"/>
      <c r="J132" s="26">
        <f t="shared" ref="J132:J133" si="22">H132+I132</f>
        <v>4554000</v>
      </c>
      <c r="K132" s="32">
        <v>0</v>
      </c>
      <c r="L132" s="32"/>
      <c r="M132" s="26">
        <f t="shared" ref="M132:M133" si="23">K132+L132</f>
        <v>0</v>
      </c>
      <c r="N132" s="32">
        <v>0</v>
      </c>
      <c r="O132" s="147"/>
      <c r="P132" s="148">
        <f t="shared" ref="P132:P133" si="24">N132+O132</f>
        <v>0</v>
      </c>
    </row>
    <row r="133" spans="1:16" x14ac:dyDescent="0.3">
      <c r="A133" s="82" t="s">
        <v>50</v>
      </c>
      <c r="B133" s="28" t="s">
        <v>43</v>
      </c>
      <c r="C133" s="28" t="s">
        <v>100</v>
      </c>
      <c r="D133" s="58" t="s">
        <v>202</v>
      </c>
      <c r="E133" s="29" t="s">
        <v>51</v>
      </c>
      <c r="F133" s="46" t="s">
        <v>52</v>
      </c>
      <c r="G133" s="46" t="s">
        <v>203</v>
      </c>
      <c r="H133" s="32">
        <v>1375308</v>
      </c>
      <c r="I133" s="32"/>
      <c r="J133" s="26">
        <f t="shared" si="22"/>
        <v>1375308</v>
      </c>
      <c r="K133" s="32">
        <v>0</v>
      </c>
      <c r="L133" s="32"/>
      <c r="M133" s="26">
        <f t="shared" si="23"/>
        <v>0</v>
      </c>
      <c r="N133" s="32">
        <v>0</v>
      </c>
      <c r="O133" s="147"/>
      <c r="P133" s="148">
        <f t="shared" si="24"/>
        <v>0</v>
      </c>
    </row>
    <row r="134" spans="1:16" ht="15" thickBot="1" x14ac:dyDescent="0.35">
      <c r="A134" s="728" t="s">
        <v>204</v>
      </c>
      <c r="B134" s="728"/>
      <c r="C134" s="728"/>
      <c r="D134" s="728"/>
      <c r="E134" s="728"/>
      <c r="F134" s="728"/>
      <c r="G134" s="728"/>
      <c r="H134" s="149">
        <f>SUM(H132:H133)</f>
        <v>5929308</v>
      </c>
      <c r="I134" s="149">
        <f t="shared" ref="I134:P134" si="25">SUM(I132:I133)</f>
        <v>0</v>
      </c>
      <c r="J134" s="149">
        <f t="shared" si="25"/>
        <v>5929308</v>
      </c>
      <c r="K134" s="149">
        <f t="shared" si="25"/>
        <v>0</v>
      </c>
      <c r="L134" s="149">
        <f t="shared" si="25"/>
        <v>0</v>
      </c>
      <c r="M134" s="149">
        <f t="shared" si="25"/>
        <v>0</v>
      </c>
      <c r="N134" s="149">
        <f t="shared" si="25"/>
        <v>0</v>
      </c>
      <c r="O134" s="149">
        <f t="shared" si="25"/>
        <v>0</v>
      </c>
      <c r="P134" s="149">
        <f t="shared" si="25"/>
        <v>0</v>
      </c>
    </row>
    <row r="135" spans="1:16" ht="15" thickBot="1" x14ac:dyDescent="0.35">
      <c r="A135" s="729" t="s">
        <v>205</v>
      </c>
      <c r="B135" s="730"/>
      <c r="C135" s="730"/>
      <c r="D135" s="730"/>
      <c r="E135" s="730"/>
      <c r="F135" s="730"/>
      <c r="G135" s="730"/>
      <c r="H135" s="730"/>
      <c r="I135" s="730"/>
      <c r="J135" s="730"/>
      <c r="K135" s="730"/>
      <c r="L135" s="730"/>
      <c r="M135" s="730"/>
      <c r="N135" s="730"/>
      <c r="O135" s="730"/>
      <c r="P135" s="731"/>
    </row>
    <row r="136" spans="1:16" x14ac:dyDescent="0.3">
      <c r="A136" s="150" t="s">
        <v>42</v>
      </c>
      <c r="B136" s="56" t="s">
        <v>43</v>
      </c>
      <c r="C136" s="56" t="s">
        <v>100</v>
      </c>
      <c r="D136" s="56" t="s">
        <v>206</v>
      </c>
      <c r="E136" s="56" t="s">
        <v>46</v>
      </c>
      <c r="F136" s="56" t="s">
        <v>47</v>
      </c>
      <c r="G136" s="46" t="s">
        <v>207</v>
      </c>
      <c r="H136" s="151">
        <v>251508</v>
      </c>
      <c r="I136" s="152"/>
      <c r="J136" s="26">
        <f t="shared" ref="J136:J137" si="26">H136+I136</f>
        <v>251508</v>
      </c>
      <c r="K136" s="26">
        <v>0</v>
      </c>
      <c r="L136" s="153"/>
      <c r="M136" s="26">
        <f t="shared" ref="M136:M137" si="27">K136+L136</f>
        <v>0</v>
      </c>
      <c r="N136" s="32">
        <v>0</v>
      </c>
      <c r="O136" s="147"/>
      <c r="P136" s="148">
        <f t="shared" ref="P136:P137" si="28">N136+O136</f>
        <v>0</v>
      </c>
    </row>
    <row r="137" spans="1:16" x14ac:dyDescent="0.3">
      <c r="A137" s="37" t="s">
        <v>50</v>
      </c>
      <c r="B137" s="61" t="s">
        <v>43</v>
      </c>
      <c r="C137" s="61" t="s">
        <v>100</v>
      </c>
      <c r="D137" s="61" t="s">
        <v>206</v>
      </c>
      <c r="E137" s="61" t="s">
        <v>51</v>
      </c>
      <c r="F137" s="61" t="s">
        <v>52</v>
      </c>
      <c r="G137" s="161" t="s">
        <v>207</v>
      </c>
      <c r="H137" s="154">
        <v>75955.42</v>
      </c>
      <c r="I137" s="162"/>
      <c r="J137" s="51">
        <f t="shared" si="26"/>
        <v>75955.42</v>
      </c>
      <c r="K137" s="51">
        <v>0</v>
      </c>
      <c r="L137" s="156"/>
      <c r="M137" s="51">
        <f t="shared" si="27"/>
        <v>0</v>
      </c>
      <c r="N137" s="38">
        <v>0</v>
      </c>
      <c r="O137" s="163"/>
      <c r="P137" s="164">
        <f t="shared" si="28"/>
        <v>0</v>
      </c>
    </row>
    <row r="138" spans="1:16" x14ac:dyDescent="0.3">
      <c r="A138" s="706" t="s">
        <v>208</v>
      </c>
      <c r="B138" s="706"/>
      <c r="C138" s="706"/>
      <c r="D138" s="706"/>
      <c r="E138" s="706"/>
      <c r="F138" s="706"/>
      <c r="G138" s="706"/>
      <c r="H138" s="98">
        <f>SUM(H136:H137)</f>
        <v>327463.42</v>
      </c>
      <c r="I138" s="98">
        <f>SUM(I136:I137)</f>
        <v>0</v>
      </c>
      <c r="J138" s="98">
        <f>H138+I138</f>
        <v>327463.42</v>
      </c>
      <c r="K138" s="98">
        <f t="shared" ref="K138" si="29">SUM(K136:K137)</f>
        <v>0</v>
      </c>
      <c r="L138" s="98"/>
      <c r="M138" s="98"/>
      <c r="N138" s="98">
        <f>SUM(N136:N137)</f>
        <v>0</v>
      </c>
      <c r="O138" s="98"/>
      <c r="P138" s="98"/>
    </row>
    <row r="139" spans="1:16" ht="30" customHeight="1" x14ac:dyDescent="0.3">
      <c r="A139" s="735" t="s">
        <v>216</v>
      </c>
      <c r="B139" s="736"/>
      <c r="C139" s="736"/>
      <c r="D139" s="736"/>
      <c r="E139" s="736"/>
      <c r="F139" s="736"/>
      <c r="G139" s="736"/>
      <c r="H139" s="736"/>
      <c r="I139" s="736"/>
      <c r="J139" s="736"/>
      <c r="K139" s="736"/>
      <c r="L139" s="736"/>
      <c r="M139" s="736"/>
      <c r="N139" s="736"/>
      <c r="O139" s="736"/>
      <c r="P139" s="737"/>
    </row>
    <row r="140" spans="1:16" x14ac:dyDescent="0.3">
      <c r="A140" s="150" t="s">
        <v>42</v>
      </c>
      <c r="B140" s="56" t="s">
        <v>43</v>
      </c>
      <c r="C140" s="56" t="s">
        <v>100</v>
      </c>
      <c r="D140" s="58" t="s">
        <v>217</v>
      </c>
      <c r="E140" s="58" t="s">
        <v>46</v>
      </c>
      <c r="F140" s="56" t="s">
        <v>47</v>
      </c>
      <c r="G140" s="46" t="s">
        <v>218</v>
      </c>
      <c r="H140" s="155">
        <v>99000</v>
      </c>
      <c r="I140" s="155"/>
      <c r="J140" s="26">
        <f t="shared" ref="J140:J141" si="30">H140+I140</f>
        <v>99000</v>
      </c>
      <c r="K140" s="32">
        <v>0</v>
      </c>
      <c r="L140" s="34"/>
      <c r="M140" s="26">
        <f t="shared" ref="M140:M141" si="31">K140+L140</f>
        <v>0</v>
      </c>
      <c r="N140" s="32">
        <v>0</v>
      </c>
      <c r="O140" s="147"/>
      <c r="P140" s="148">
        <f t="shared" ref="P140:P141" si="32">N140+O140</f>
        <v>0</v>
      </c>
    </row>
    <row r="141" spans="1:16" x14ac:dyDescent="0.3">
      <c r="A141" s="37" t="s">
        <v>50</v>
      </c>
      <c r="B141" s="61" t="s">
        <v>43</v>
      </c>
      <c r="C141" s="61" t="s">
        <v>100</v>
      </c>
      <c r="D141" s="58" t="s">
        <v>217</v>
      </c>
      <c r="E141" s="58" t="s">
        <v>51</v>
      </c>
      <c r="F141" s="61" t="s">
        <v>52</v>
      </c>
      <c r="G141" s="46" t="s">
        <v>218</v>
      </c>
      <c r="H141" s="155">
        <v>29898</v>
      </c>
      <c r="I141" s="155"/>
      <c r="J141" s="51">
        <f t="shared" si="30"/>
        <v>29898</v>
      </c>
      <c r="K141" s="32">
        <v>0</v>
      </c>
      <c r="L141" s="34"/>
      <c r="M141" s="51">
        <f t="shared" si="31"/>
        <v>0</v>
      </c>
      <c r="N141" s="32">
        <v>0</v>
      </c>
      <c r="O141" s="147"/>
      <c r="P141" s="164">
        <f t="shared" si="32"/>
        <v>0</v>
      </c>
    </row>
    <row r="142" spans="1:16" x14ac:dyDescent="0.3">
      <c r="A142" s="706" t="s">
        <v>215</v>
      </c>
      <c r="B142" s="706"/>
      <c r="C142" s="706"/>
      <c r="D142" s="706"/>
      <c r="E142" s="706"/>
      <c r="F142" s="706"/>
      <c r="G142" s="706"/>
      <c r="H142" s="98">
        <f>SUM(H140:H141)</f>
        <v>128898</v>
      </c>
      <c r="I142" s="98">
        <f t="shared" ref="I142:P142" si="33">SUM(I140:I141)</f>
        <v>0</v>
      </c>
      <c r="J142" s="98">
        <f t="shared" si="33"/>
        <v>128898</v>
      </c>
      <c r="K142" s="98">
        <f t="shared" si="33"/>
        <v>0</v>
      </c>
      <c r="L142" s="98">
        <f t="shared" si="33"/>
        <v>0</v>
      </c>
      <c r="M142" s="98">
        <f t="shared" si="33"/>
        <v>0</v>
      </c>
      <c r="N142" s="98">
        <f t="shared" si="33"/>
        <v>0</v>
      </c>
      <c r="O142" s="98">
        <f t="shared" si="33"/>
        <v>0</v>
      </c>
      <c r="P142" s="98">
        <f t="shared" si="33"/>
        <v>0</v>
      </c>
    </row>
    <row r="143" spans="1:16" ht="28.95" customHeight="1" x14ac:dyDescent="0.3">
      <c r="A143" s="723" t="s">
        <v>160</v>
      </c>
      <c r="B143" s="687"/>
      <c r="C143" s="687"/>
      <c r="D143" s="687"/>
      <c r="E143" s="687"/>
      <c r="F143" s="687"/>
      <c r="G143" s="687"/>
      <c r="H143" s="687"/>
      <c r="I143" s="687"/>
      <c r="J143" s="687"/>
      <c r="K143" s="687"/>
      <c r="L143" s="687"/>
      <c r="M143" s="687"/>
      <c r="N143" s="687"/>
      <c r="O143" s="687"/>
      <c r="P143" s="724"/>
    </row>
    <row r="144" spans="1:16" ht="26.4" x14ac:dyDescent="0.3">
      <c r="A144" s="104" t="s">
        <v>161</v>
      </c>
      <c r="B144" s="40">
        <v>10</v>
      </c>
      <c r="C144" s="40" t="s">
        <v>162</v>
      </c>
      <c r="D144" s="45" t="s">
        <v>163</v>
      </c>
      <c r="E144" s="45" t="s">
        <v>174</v>
      </c>
      <c r="F144" s="45" t="s">
        <v>165</v>
      </c>
      <c r="G144" s="45" t="s">
        <v>182</v>
      </c>
      <c r="H144" s="32">
        <v>2216000</v>
      </c>
      <c r="I144" s="32">
        <v>-300000</v>
      </c>
      <c r="J144" s="32">
        <f>H144+I144</f>
        <v>1916000</v>
      </c>
      <c r="K144" s="32">
        <v>0</v>
      </c>
      <c r="L144" s="32"/>
      <c r="M144" s="32">
        <f>K144+L144</f>
        <v>0</v>
      </c>
      <c r="N144" s="32">
        <v>0</v>
      </c>
      <c r="O144" s="97"/>
      <c r="P144" s="32">
        <f>N144+O144</f>
        <v>0</v>
      </c>
    </row>
    <row r="145" spans="1:16" x14ac:dyDescent="0.3">
      <c r="A145" s="708" t="s">
        <v>167</v>
      </c>
      <c r="B145" s="709"/>
      <c r="C145" s="709"/>
      <c r="D145" s="709"/>
      <c r="E145" s="709"/>
      <c r="F145" s="709"/>
      <c r="G145" s="710"/>
      <c r="H145" s="101">
        <f t="shared" ref="H145:P145" si="34">SUM(H144:H144)</f>
        <v>2216000</v>
      </c>
      <c r="I145" s="101">
        <f t="shared" si="34"/>
        <v>-300000</v>
      </c>
      <c r="J145" s="101">
        <f t="shared" si="34"/>
        <v>1916000</v>
      </c>
      <c r="K145" s="101">
        <f t="shared" si="34"/>
        <v>0</v>
      </c>
      <c r="L145" s="101">
        <f t="shared" si="34"/>
        <v>0</v>
      </c>
      <c r="M145" s="101">
        <f t="shared" si="34"/>
        <v>0</v>
      </c>
      <c r="N145" s="101">
        <f t="shared" si="34"/>
        <v>0</v>
      </c>
      <c r="O145" s="101">
        <f t="shared" si="34"/>
        <v>0</v>
      </c>
      <c r="P145" s="101">
        <f t="shared" si="34"/>
        <v>0</v>
      </c>
    </row>
    <row r="146" spans="1:16" ht="25.2" customHeight="1" x14ac:dyDescent="0.3">
      <c r="A146" s="711" t="s">
        <v>168</v>
      </c>
      <c r="B146" s="712"/>
      <c r="C146" s="712"/>
      <c r="D146" s="712"/>
      <c r="E146" s="712"/>
      <c r="F146" s="712"/>
      <c r="G146" s="712"/>
      <c r="H146" s="712"/>
      <c r="I146" s="712"/>
      <c r="J146" s="712"/>
      <c r="K146" s="712"/>
      <c r="L146" s="712"/>
      <c r="M146" s="712"/>
      <c r="N146" s="712"/>
      <c r="O146" s="712"/>
      <c r="P146" s="713"/>
    </row>
    <row r="147" spans="1:16" ht="26.4" x14ac:dyDescent="0.3">
      <c r="A147" s="105" t="s">
        <v>161</v>
      </c>
      <c r="B147" s="106" t="s">
        <v>43</v>
      </c>
      <c r="C147" s="106" t="s">
        <v>100</v>
      </c>
      <c r="D147" s="107" t="s">
        <v>169</v>
      </c>
      <c r="E147" s="107" t="s">
        <v>164</v>
      </c>
      <c r="F147" s="107" t="s">
        <v>165</v>
      </c>
      <c r="G147" s="108" t="s">
        <v>170</v>
      </c>
      <c r="H147" s="32">
        <v>876245</v>
      </c>
      <c r="I147" s="32"/>
      <c r="J147" s="32">
        <f>H147+I147</f>
        <v>876245</v>
      </c>
      <c r="K147" s="32">
        <v>0</v>
      </c>
      <c r="L147" s="32"/>
      <c r="M147" s="32">
        <f t="shared" ref="M147:M148" si="35">K147+L147</f>
        <v>0</v>
      </c>
      <c r="N147" s="32">
        <v>0</v>
      </c>
      <c r="O147" s="97"/>
      <c r="P147" s="32">
        <f t="shared" ref="P147:P148" si="36">N147+O147</f>
        <v>0</v>
      </c>
    </row>
    <row r="148" spans="1:16" x14ac:dyDescent="0.3">
      <c r="A148" s="105" t="s">
        <v>175</v>
      </c>
      <c r="B148" s="40" t="s">
        <v>172</v>
      </c>
      <c r="C148" s="40" t="s">
        <v>173</v>
      </c>
      <c r="D148" s="45" t="s">
        <v>169</v>
      </c>
      <c r="E148" s="45" t="s">
        <v>174</v>
      </c>
      <c r="F148" s="45" t="s">
        <v>171</v>
      </c>
      <c r="G148" s="45" t="s">
        <v>170</v>
      </c>
      <c r="H148" s="32">
        <v>93777</v>
      </c>
      <c r="I148" s="32"/>
      <c r="J148" s="32">
        <f>H148+I148</f>
        <v>93777</v>
      </c>
      <c r="K148" s="32">
        <v>0</v>
      </c>
      <c r="L148" s="32"/>
      <c r="M148" s="32">
        <f t="shared" si="35"/>
        <v>0</v>
      </c>
      <c r="N148" s="32">
        <v>0</v>
      </c>
      <c r="O148" s="97"/>
      <c r="P148" s="32">
        <f t="shared" si="36"/>
        <v>0</v>
      </c>
    </row>
    <row r="149" spans="1:16" x14ac:dyDescent="0.3">
      <c r="A149" s="708" t="s">
        <v>176</v>
      </c>
      <c r="B149" s="709"/>
      <c r="C149" s="709"/>
      <c r="D149" s="709"/>
      <c r="E149" s="709"/>
      <c r="F149" s="709"/>
      <c r="G149" s="710"/>
      <c r="H149" s="101">
        <f>SUM(H147:H148)</f>
        <v>970022</v>
      </c>
      <c r="I149" s="101">
        <f t="shared" ref="I149:P149" si="37">SUM(I147:I148)</f>
        <v>0</v>
      </c>
      <c r="J149" s="101">
        <f t="shared" si="37"/>
        <v>970022</v>
      </c>
      <c r="K149" s="101">
        <f t="shared" si="37"/>
        <v>0</v>
      </c>
      <c r="L149" s="101">
        <f t="shared" si="37"/>
        <v>0</v>
      </c>
      <c r="M149" s="101">
        <f t="shared" si="37"/>
        <v>0</v>
      </c>
      <c r="N149" s="101">
        <f t="shared" si="37"/>
        <v>0</v>
      </c>
      <c r="O149" s="101">
        <f t="shared" si="37"/>
        <v>0</v>
      </c>
      <c r="P149" s="101">
        <f t="shared" si="37"/>
        <v>0</v>
      </c>
    </row>
    <row r="150" spans="1:16" x14ac:dyDescent="0.3">
      <c r="A150" s="717" t="s">
        <v>187</v>
      </c>
      <c r="B150" s="718"/>
      <c r="C150" s="718"/>
      <c r="D150" s="718"/>
      <c r="E150" s="718"/>
      <c r="F150" s="718"/>
      <c r="G150" s="718"/>
      <c r="H150" s="718"/>
      <c r="I150" s="718"/>
      <c r="J150" s="718"/>
      <c r="K150" s="718"/>
      <c r="L150" s="718"/>
      <c r="M150" s="718"/>
      <c r="N150" s="718"/>
      <c r="O150" s="718"/>
      <c r="P150" s="719"/>
    </row>
    <row r="151" spans="1:16" x14ac:dyDescent="0.3">
      <c r="A151" s="129" t="s">
        <v>81</v>
      </c>
      <c r="B151" s="130" t="s">
        <v>43</v>
      </c>
      <c r="C151" s="131" t="s">
        <v>100</v>
      </c>
      <c r="D151" s="131" t="s">
        <v>188</v>
      </c>
      <c r="E151" s="131">
        <v>244</v>
      </c>
      <c r="F151" s="131" t="s">
        <v>82</v>
      </c>
      <c r="G151" s="132" t="s">
        <v>189</v>
      </c>
      <c r="H151" s="32">
        <v>3150000</v>
      </c>
      <c r="I151" s="32"/>
      <c r="J151" s="32">
        <f>H151+I151</f>
        <v>3150000</v>
      </c>
      <c r="K151" s="32">
        <v>0</v>
      </c>
      <c r="L151" s="32"/>
      <c r="M151" s="32">
        <f t="shared" ref="M151" si="38">K151+L151</f>
        <v>0</v>
      </c>
      <c r="N151" s="32">
        <v>0</v>
      </c>
      <c r="O151" s="97"/>
      <c r="P151" s="32">
        <f t="shared" ref="P151" si="39">N151+O151</f>
        <v>0</v>
      </c>
    </row>
    <row r="152" spans="1:16" x14ac:dyDescent="0.3">
      <c r="A152" s="708" t="s">
        <v>190</v>
      </c>
      <c r="B152" s="709"/>
      <c r="C152" s="709"/>
      <c r="D152" s="709"/>
      <c r="E152" s="709"/>
      <c r="F152" s="709"/>
      <c r="G152" s="710"/>
      <c r="H152" s="101">
        <f>SUM(H151)</f>
        <v>3150000</v>
      </c>
      <c r="I152" s="101">
        <f t="shared" ref="I152:P152" si="40">SUM(I151)</f>
        <v>0</v>
      </c>
      <c r="J152" s="101">
        <f t="shared" si="40"/>
        <v>3150000</v>
      </c>
      <c r="K152" s="101">
        <f t="shared" si="40"/>
        <v>0</v>
      </c>
      <c r="L152" s="101">
        <f t="shared" si="40"/>
        <v>0</v>
      </c>
      <c r="M152" s="101">
        <f t="shared" si="40"/>
        <v>0</v>
      </c>
      <c r="N152" s="101">
        <f t="shared" si="40"/>
        <v>0</v>
      </c>
      <c r="O152" s="101">
        <f t="shared" si="40"/>
        <v>0</v>
      </c>
      <c r="P152" s="101">
        <f t="shared" si="40"/>
        <v>0</v>
      </c>
    </row>
    <row r="153" spans="1:16" x14ac:dyDescent="0.3">
      <c r="A153" s="720" t="s">
        <v>191</v>
      </c>
      <c r="B153" s="721"/>
      <c r="C153" s="721"/>
      <c r="D153" s="721"/>
      <c r="E153" s="721"/>
      <c r="F153" s="721"/>
      <c r="G153" s="721"/>
      <c r="H153" s="721"/>
      <c r="I153" s="721"/>
      <c r="J153" s="721"/>
      <c r="K153" s="721"/>
      <c r="L153" s="721"/>
      <c r="M153" s="721"/>
      <c r="N153" s="721"/>
      <c r="O153" s="721"/>
      <c r="P153" s="722"/>
    </row>
    <row r="154" spans="1:16" x14ac:dyDescent="0.3">
      <c r="A154" s="133" t="s">
        <v>259</v>
      </c>
      <c r="B154" s="133" t="s">
        <v>172</v>
      </c>
      <c r="C154" s="133" t="s">
        <v>173</v>
      </c>
      <c r="D154" s="134" t="s">
        <v>193</v>
      </c>
      <c r="E154" s="134" t="s">
        <v>174</v>
      </c>
      <c r="F154" s="134" t="s">
        <v>171</v>
      </c>
      <c r="G154" s="132" t="s">
        <v>195</v>
      </c>
      <c r="H154" s="32">
        <v>2156</v>
      </c>
      <c r="I154" s="32"/>
      <c r="J154" s="32">
        <f t="shared" ref="J154:J157" si="41">H154+I154</f>
        <v>2156</v>
      </c>
      <c r="K154" s="32">
        <v>0</v>
      </c>
      <c r="L154" s="32"/>
      <c r="M154" s="32">
        <f t="shared" ref="M154:M157" si="42">K154+L154</f>
        <v>0</v>
      </c>
      <c r="N154" s="32">
        <v>0</v>
      </c>
      <c r="O154" s="97"/>
      <c r="P154" s="32">
        <f t="shared" ref="P154:P157" si="43">N154+O154</f>
        <v>0</v>
      </c>
    </row>
    <row r="155" spans="1:16" x14ac:dyDescent="0.3">
      <c r="A155" s="133" t="s">
        <v>259</v>
      </c>
      <c r="B155" s="133" t="s">
        <v>172</v>
      </c>
      <c r="C155" s="133" t="s">
        <v>173</v>
      </c>
      <c r="D155" s="134" t="s">
        <v>194</v>
      </c>
      <c r="E155" s="134" t="s">
        <v>174</v>
      </c>
      <c r="F155" s="134" t="s">
        <v>171</v>
      </c>
      <c r="G155" s="132" t="s">
        <v>48</v>
      </c>
      <c r="H155" s="32">
        <v>924</v>
      </c>
      <c r="I155" s="32"/>
      <c r="J155" s="32">
        <f t="shared" si="41"/>
        <v>924</v>
      </c>
      <c r="K155" s="32">
        <v>0</v>
      </c>
      <c r="L155" s="32"/>
      <c r="M155" s="32">
        <f t="shared" si="42"/>
        <v>0</v>
      </c>
      <c r="N155" s="32">
        <v>0</v>
      </c>
      <c r="O155" s="97"/>
      <c r="P155" s="32">
        <f t="shared" si="43"/>
        <v>0</v>
      </c>
    </row>
    <row r="156" spans="1:16" ht="26.4" x14ac:dyDescent="0.3">
      <c r="A156" s="133" t="s">
        <v>192</v>
      </c>
      <c r="B156" s="133" t="s">
        <v>172</v>
      </c>
      <c r="C156" s="133" t="s">
        <v>173</v>
      </c>
      <c r="D156" s="134" t="s">
        <v>193</v>
      </c>
      <c r="E156" s="134" t="s">
        <v>164</v>
      </c>
      <c r="F156" s="134" t="s">
        <v>165</v>
      </c>
      <c r="G156" s="132" t="s">
        <v>195</v>
      </c>
      <c r="H156" s="32">
        <v>1260000</v>
      </c>
      <c r="I156" s="32"/>
      <c r="J156" s="32">
        <f t="shared" si="41"/>
        <v>1260000</v>
      </c>
      <c r="K156" s="32">
        <v>0</v>
      </c>
      <c r="L156" s="32"/>
      <c r="M156" s="32">
        <f t="shared" si="42"/>
        <v>0</v>
      </c>
      <c r="N156" s="32">
        <v>0</v>
      </c>
      <c r="O156" s="97"/>
      <c r="P156" s="32">
        <f t="shared" si="43"/>
        <v>0</v>
      </c>
    </row>
    <row r="157" spans="1:16" ht="26.4" x14ac:dyDescent="0.3">
      <c r="A157" s="133" t="s">
        <v>192</v>
      </c>
      <c r="B157" s="133" t="s">
        <v>172</v>
      </c>
      <c r="C157" s="133" t="s">
        <v>173</v>
      </c>
      <c r="D157" s="134" t="s">
        <v>194</v>
      </c>
      <c r="E157" s="134" t="s">
        <v>164</v>
      </c>
      <c r="F157" s="134" t="s">
        <v>165</v>
      </c>
      <c r="G157" s="132" t="s">
        <v>48</v>
      </c>
      <c r="H157" s="32">
        <v>540000</v>
      </c>
      <c r="I157" s="32"/>
      <c r="J157" s="32">
        <f t="shared" si="41"/>
        <v>540000</v>
      </c>
      <c r="K157" s="32">
        <v>0</v>
      </c>
      <c r="L157" s="32"/>
      <c r="M157" s="32">
        <f t="shared" si="42"/>
        <v>0</v>
      </c>
      <c r="N157" s="32">
        <v>0</v>
      </c>
      <c r="O157" s="97"/>
      <c r="P157" s="32">
        <f t="shared" si="43"/>
        <v>0</v>
      </c>
    </row>
    <row r="158" spans="1:16" x14ac:dyDescent="0.3">
      <c r="A158" s="708" t="s">
        <v>196</v>
      </c>
      <c r="B158" s="709"/>
      <c r="C158" s="709"/>
      <c r="D158" s="709"/>
      <c r="E158" s="709"/>
      <c r="F158" s="709"/>
      <c r="G158" s="710"/>
      <c r="H158" s="101">
        <f>SUM(H154:H157)</f>
        <v>1803080</v>
      </c>
      <c r="I158" s="101">
        <f t="shared" ref="I158:P158" si="44">SUM(I154:I157)</f>
        <v>0</v>
      </c>
      <c r="J158" s="101">
        <f>SUM(J154:J157)</f>
        <v>1803080</v>
      </c>
      <c r="K158" s="101">
        <f t="shared" si="44"/>
        <v>0</v>
      </c>
      <c r="L158" s="101">
        <f t="shared" si="44"/>
        <v>0</v>
      </c>
      <c r="M158" s="101">
        <f t="shared" si="44"/>
        <v>0</v>
      </c>
      <c r="N158" s="101">
        <f t="shared" si="44"/>
        <v>0</v>
      </c>
      <c r="O158" s="101">
        <f t="shared" si="44"/>
        <v>0</v>
      </c>
      <c r="P158" s="101">
        <f t="shared" si="44"/>
        <v>0</v>
      </c>
    </row>
    <row r="159" spans="1:16" x14ac:dyDescent="0.3">
      <c r="A159" s="738" t="s">
        <v>260</v>
      </c>
      <c r="B159" s="739"/>
      <c r="C159" s="739"/>
      <c r="D159" s="739"/>
      <c r="E159" s="739"/>
      <c r="F159" s="739"/>
      <c r="G159" s="739"/>
      <c r="H159" s="739"/>
      <c r="I159" s="739"/>
      <c r="J159" s="739"/>
      <c r="K159" s="739"/>
      <c r="L159" s="739"/>
      <c r="M159" s="739"/>
      <c r="N159" s="739"/>
      <c r="O159" s="739"/>
      <c r="P159" s="740"/>
    </row>
    <row r="160" spans="1:16" x14ac:dyDescent="0.3">
      <c r="A160" s="40" t="s">
        <v>73</v>
      </c>
      <c r="B160" s="133" t="s">
        <v>43</v>
      </c>
      <c r="C160" s="133" t="s">
        <v>100</v>
      </c>
      <c r="D160" s="134" t="s">
        <v>224</v>
      </c>
      <c r="E160" s="134" t="s">
        <v>54</v>
      </c>
      <c r="F160" s="134" t="s">
        <v>74</v>
      </c>
      <c r="G160" s="132" t="s">
        <v>225</v>
      </c>
      <c r="H160" s="32">
        <v>95164.5</v>
      </c>
      <c r="I160" s="32"/>
      <c r="J160" s="32">
        <f t="shared" ref="J160:J163" si="45">H160+I160</f>
        <v>95164.5</v>
      </c>
      <c r="K160" s="32">
        <v>0</v>
      </c>
      <c r="L160" s="32"/>
      <c r="M160" s="32">
        <f t="shared" ref="M160:M168" si="46">K160+L160</f>
        <v>0</v>
      </c>
      <c r="N160" s="32">
        <v>0</v>
      </c>
      <c r="O160" s="97"/>
      <c r="P160" s="32">
        <f t="shared" ref="P160:P168" si="47">N160+O160</f>
        <v>0</v>
      </c>
    </row>
    <row r="161" spans="1:16" x14ac:dyDescent="0.3">
      <c r="A161" s="40" t="s">
        <v>73</v>
      </c>
      <c r="B161" s="133" t="s">
        <v>43</v>
      </c>
      <c r="C161" s="133" t="s">
        <v>100</v>
      </c>
      <c r="D161" s="134" t="s">
        <v>226</v>
      </c>
      <c r="E161" s="134" t="s">
        <v>54</v>
      </c>
      <c r="F161" s="134" t="s">
        <v>74</v>
      </c>
      <c r="G161" s="132" t="s">
        <v>48</v>
      </c>
      <c r="H161" s="32">
        <v>10573.5</v>
      </c>
      <c r="I161" s="32"/>
      <c r="J161" s="32">
        <f t="shared" si="45"/>
        <v>10573.5</v>
      </c>
      <c r="K161" s="32">
        <v>0</v>
      </c>
      <c r="L161" s="32"/>
      <c r="M161" s="32">
        <f t="shared" si="46"/>
        <v>0</v>
      </c>
      <c r="N161" s="32">
        <v>0</v>
      </c>
      <c r="O161" s="97"/>
      <c r="P161" s="32">
        <f t="shared" si="47"/>
        <v>0</v>
      </c>
    </row>
    <row r="162" spans="1:16" x14ac:dyDescent="0.3">
      <c r="A162" s="82" t="s">
        <v>220</v>
      </c>
      <c r="B162" s="133" t="s">
        <v>43</v>
      </c>
      <c r="C162" s="133" t="s">
        <v>100</v>
      </c>
      <c r="D162" s="134" t="s">
        <v>224</v>
      </c>
      <c r="E162" s="134" t="s">
        <v>54</v>
      </c>
      <c r="F162" s="134" t="s">
        <v>219</v>
      </c>
      <c r="G162" s="132" t="s">
        <v>225</v>
      </c>
      <c r="H162" s="32">
        <v>1608535.5</v>
      </c>
      <c r="I162" s="32"/>
      <c r="J162" s="32">
        <f t="shared" si="45"/>
        <v>1608535.5</v>
      </c>
      <c r="K162" s="32">
        <v>0</v>
      </c>
      <c r="L162" s="32"/>
      <c r="M162" s="32">
        <f t="shared" si="46"/>
        <v>0</v>
      </c>
      <c r="N162" s="32">
        <v>0</v>
      </c>
      <c r="O162" s="97"/>
      <c r="P162" s="32">
        <f t="shared" si="47"/>
        <v>0</v>
      </c>
    </row>
    <row r="163" spans="1:16" x14ac:dyDescent="0.3">
      <c r="A163" s="82" t="s">
        <v>220</v>
      </c>
      <c r="B163" s="133" t="s">
        <v>43</v>
      </c>
      <c r="C163" s="133" t="s">
        <v>100</v>
      </c>
      <c r="D163" s="134" t="s">
        <v>226</v>
      </c>
      <c r="E163" s="134" t="s">
        <v>54</v>
      </c>
      <c r="F163" s="134" t="s">
        <v>219</v>
      </c>
      <c r="G163" s="132" t="s">
        <v>48</v>
      </c>
      <c r="H163" s="32">
        <v>178726.5</v>
      </c>
      <c r="I163" s="32"/>
      <c r="J163" s="32">
        <f t="shared" si="45"/>
        <v>178726.5</v>
      </c>
      <c r="K163" s="32">
        <v>0</v>
      </c>
      <c r="L163" s="32"/>
      <c r="M163" s="32">
        <f t="shared" si="46"/>
        <v>0</v>
      </c>
      <c r="N163" s="32">
        <v>0</v>
      </c>
      <c r="O163" s="97"/>
      <c r="P163" s="32">
        <f t="shared" si="47"/>
        <v>0</v>
      </c>
    </row>
    <row r="164" spans="1:16" x14ac:dyDescent="0.3">
      <c r="A164" s="708" t="s">
        <v>230</v>
      </c>
      <c r="B164" s="709"/>
      <c r="C164" s="709"/>
      <c r="D164" s="709"/>
      <c r="E164" s="709"/>
      <c r="F164" s="709"/>
      <c r="G164" s="710"/>
      <c r="H164" s="101">
        <f>SUM(H160:H163)</f>
        <v>1893000</v>
      </c>
      <c r="I164" s="101">
        <f t="shared" ref="I164:P164" si="48">SUM(I160:I163)</f>
        <v>0</v>
      </c>
      <c r="J164" s="101">
        <f t="shared" si="48"/>
        <v>1893000</v>
      </c>
      <c r="K164" s="101">
        <f t="shared" si="48"/>
        <v>0</v>
      </c>
      <c r="L164" s="101">
        <f t="shared" si="48"/>
        <v>0</v>
      </c>
      <c r="M164" s="101">
        <f t="shared" si="48"/>
        <v>0</v>
      </c>
      <c r="N164" s="101">
        <f t="shared" si="48"/>
        <v>0</v>
      </c>
      <c r="O164" s="101">
        <f t="shared" si="48"/>
        <v>0</v>
      </c>
      <c r="P164" s="101">
        <f t="shared" si="48"/>
        <v>0</v>
      </c>
    </row>
    <row r="165" spans="1:16" x14ac:dyDescent="0.3">
      <c r="A165" s="717" t="s">
        <v>245</v>
      </c>
      <c r="B165" s="718"/>
      <c r="C165" s="718"/>
      <c r="D165" s="718"/>
      <c r="E165" s="718"/>
      <c r="F165" s="718"/>
      <c r="G165" s="718"/>
      <c r="H165" s="718"/>
      <c r="I165" s="718"/>
      <c r="J165" s="718"/>
      <c r="K165" s="718"/>
      <c r="L165" s="718"/>
      <c r="M165" s="718"/>
      <c r="N165" s="718"/>
      <c r="O165" s="718"/>
      <c r="P165" s="719"/>
    </row>
    <row r="166" spans="1:16" x14ac:dyDescent="0.3">
      <c r="A166" s="129" t="s">
        <v>81</v>
      </c>
      <c r="B166" s="133" t="s">
        <v>43</v>
      </c>
      <c r="C166" s="133" t="s">
        <v>243</v>
      </c>
      <c r="D166" s="134" t="s">
        <v>242</v>
      </c>
      <c r="E166" s="134" t="s">
        <v>54</v>
      </c>
      <c r="F166" s="134" t="s">
        <v>82</v>
      </c>
      <c r="G166" s="132" t="s">
        <v>244</v>
      </c>
      <c r="H166" s="32">
        <v>54172.44</v>
      </c>
      <c r="I166" s="32"/>
      <c r="J166" s="32">
        <f>SUM(H166:I166)</f>
        <v>54172.44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40" t="s">
        <v>241</v>
      </c>
      <c r="B167" s="133" t="s">
        <v>43</v>
      </c>
      <c r="C167" s="133" t="s">
        <v>243</v>
      </c>
      <c r="D167" s="134" t="s">
        <v>242</v>
      </c>
      <c r="E167" s="134" t="s">
        <v>54</v>
      </c>
      <c r="F167" s="134" t="s">
        <v>240</v>
      </c>
      <c r="G167" s="132" t="s">
        <v>244</v>
      </c>
      <c r="H167" s="32">
        <v>3000</v>
      </c>
      <c r="I167" s="32"/>
      <c r="J167" s="32">
        <f t="shared" ref="J167:J168" si="49">SUM(H167:I167)</f>
        <v>3000</v>
      </c>
      <c r="K167" s="32">
        <v>0</v>
      </c>
      <c r="L167" s="32"/>
      <c r="M167" s="32">
        <f t="shared" si="46"/>
        <v>0</v>
      </c>
      <c r="N167" s="32">
        <v>0</v>
      </c>
      <c r="O167" s="97"/>
      <c r="P167" s="32">
        <f t="shared" si="47"/>
        <v>0</v>
      </c>
    </row>
    <row r="168" spans="1:16" x14ac:dyDescent="0.3">
      <c r="A168" s="40" t="s">
        <v>91</v>
      </c>
      <c r="B168" s="133" t="s">
        <v>43</v>
      </c>
      <c r="C168" s="133" t="s">
        <v>243</v>
      </c>
      <c r="D168" s="134" t="s">
        <v>242</v>
      </c>
      <c r="E168" s="134" t="s">
        <v>54</v>
      </c>
      <c r="F168" s="134" t="s">
        <v>92</v>
      </c>
      <c r="G168" s="132" t="s">
        <v>244</v>
      </c>
      <c r="H168" s="32">
        <v>4000</v>
      </c>
      <c r="I168" s="32"/>
      <c r="J168" s="32">
        <f t="shared" si="49"/>
        <v>4000</v>
      </c>
      <c r="K168" s="32">
        <v>0</v>
      </c>
      <c r="L168" s="32"/>
      <c r="M168" s="32">
        <f t="shared" si="46"/>
        <v>0</v>
      </c>
      <c r="N168" s="32">
        <v>0</v>
      </c>
      <c r="O168" s="97"/>
      <c r="P168" s="32">
        <f t="shared" si="47"/>
        <v>0</v>
      </c>
    </row>
    <row r="169" spans="1:16" x14ac:dyDescent="0.3">
      <c r="A169" s="708" t="s">
        <v>246</v>
      </c>
      <c r="B169" s="709"/>
      <c r="C169" s="709"/>
      <c r="D169" s="709"/>
      <c r="E169" s="709"/>
      <c r="F169" s="709"/>
      <c r="G169" s="710"/>
      <c r="H169" s="101">
        <f>SUM(H166:H168)</f>
        <v>61172.44</v>
      </c>
      <c r="I169" s="101">
        <f t="shared" ref="I169:P169" si="50">SUM(I166:I168)</f>
        <v>0</v>
      </c>
      <c r="J169" s="101">
        <f t="shared" si="50"/>
        <v>61172.44</v>
      </c>
      <c r="K169" s="101">
        <f t="shared" si="50"/>
        <v>0</v>
      </c>
      <c r="L169" s="101">
        <f t="shared" si="50"/>
        <v>0</v>
      </c>
      <c r="M169" s="101">
        <f t="shared" si="50"/>
        <v>0</v>
      </c>
      <c r="N169" s="101">
        <f t="shared" si="50"/>
        <v>0</v>
      </c>
      <c r="O169" s="101">
        <f t="shared" si="50"/>
        <v>0</v>
      </c>
      <c r="P169" s="101">
        <f t="shared" si="50"/>
        <v>0</v>
      </c>
    </row>
    <row r="170" spans="1:16" x14ac:dyDescent="0.3">
      <c r="A170" s="701" t="s">
        <v>131</v>
      </c>
      <c r="B170" s="701"/>
      <c r="C170" s="701"/>
      <c r="D170" s="701"/>
      <c r="E170" s="701"/>
      <c r="F170" s="701"/>
      <c r="G170" s="701"/>
      <c r="H170" s="103">
        <f t="shared" ref="H170:P170" si="51">H64+H95+H98+H110+H114+H145+H149+H130+H152+H158+H138+H134+H142+H164+H169</f>
        <v>124833740.45</v>
      </c>
      <c r="I170" s="103">
        <f t="shared" si="51"/>
        <v>-300000</v>
      </c>
      <c r="J170" s="103">
        <f t="shared" si="51"/>
        <v>124533740.45</v>
      </c>
      <c r="K170" s="103">
        <f t="shared" si="51"/>
        <v>33521479.18</v>
      </c>
      <c r="L170" s="103">
        <f t="shared" si="51"/>
        <v>0</v>
      </c>
      <c r="M170" s="103">
        <f t="shared" si="51"/>
        <v>33521479.18</v>
      </c>
      <c r="N170" s="103">
        <f t="shared" si="51"/>
        <v>34259965.640000001</v>
      </c>
      <c r="O170" s="103">
        <f t="shared" si="51"/>
        <v>0</v>
      </c>
      <c r="P170" s="103">
        <f t="shared" si="51"/>
        <v>34259965.640000001</v>
      </c>
    </row>
    <row r="171" spans="1:1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6" x14ac:dyDescent="0.3">
      <c r="A172" s="72" t="s">
        <v>132</v>
      </c>
      <c r="B172" s="73"/>
      <c r="C172" s="72"/>
      <c r="D172" s="72"/>
      <c r="E172" s="698" t="s">
        <v>133</v>
      </c>
      <c r="F172" s="698"/>
      <c r="G172" s="698"/>
      <c r="H172" s="1"/>
      <c r="I172" s="1"/>
      <c r="J172" s="1"/>
      <c r="K172" s="1"/>
      <c r="L172" s="1"/>
      <c r="M172" s="1"/>
      <c r="N172" s="1"/>
    </row>
    <row r="173" spans="1:16" x14ac:dyDescent="0.3">
      <c r="A173" s="2" t="s">
        <v>134</v>
      </c>
      <c r="B173" s="696" t="s">
        <v>135</v>
      </c>
      <c r="C173" s="699"/>
      <c r="D173" s="699"/>
      <c r="E173" s="699" t="s">
        <v>136</v>
      </c>
      <c r="F173" s="699"/>
      <c r="G173" s="699"/>
      <c r="H173" s="1"/>
      <c r="I173" s="1"/>
      <c r="J173" s="1"/>
      <c r="K173" s="1"/>
      <c r="L173" s="1"/>
      <c r="M173" s="1"/>
      <c r="N173" s="1"/>
    </row>
    <row r="174" spans="1:16" x14ac:dyDescent="0.3">
      <c r="A174" s="2"/>
      <c r="B174" s="241"/>
      <c r="C174" s="241"/>
      <c r="D174" s="241"/>
      <c r="E174" s="241"/>
      <c r="F174" s="241"/>
      <c r="G174" s="241"/>
      <c r="H174" s="1"/>
      <c r="I174" s="1"/>
      <c r="J174" s="1"/>
      <c r="K174" s="1"/>
      <c r="L174" s="1"/>
      <c r="M174" s="1"/>
      <c r="N174" s="1"/>
    </row>
    <row r="175" spans="1:16" x14ac:dyDescent="0.3">
      <c r="A175" s="72" t="s">
        <v>152</v>
      </c>
      <c r="B175" s="73"/>
      <c r="C175" s="75"/>
      <c r="D175" s="75"/>
      <c r="E175" s="5"/>
      <c r="F175" s="695" t="s">
        <v>138</v>
      </c>
      <c r="G175" s="695"/>
      <c r="H175" s="1"/>
      <c r="I175" s="1"/>
      <c r="J175" s="1"/>
      <c r="K175" s="1"/>
      <c r="L175" s="1"/>
      <c r="M175" s="1"/>
      <c r="N175" s="1"/>
    </row>
    <row r="176" spans="1:16" x14ac:dyDescent="0.3">
      <c r="A176" s="2" t="s">
        <v>134</v>
      </c>
      <c r="B176" s="696" t="s">
        <v>135</v>
      </c>
      <c r="C176" s="697"/>
      <c r="D176" s="697"/>
      <c r="E176" s="76"/>
      <c r="F176" s="697" t="s">
        <v>136</v>
      </c>
      <c r="G176" s="697"/>
      <c r="H176" s="1"/>
      <c r="I176" s="1"/>
      <c r="J176" s="1"/>
      <c r="K176" s="1"/>
      <c r="L176" s="1"/>
      <c r="M176" s="1"/>
      <c r="N176" s="1"/>
    </row>
    <row r="177" spans="1:14" x14ac:dyDescent="0.3">
      <c r="A177" s="2"/>
      <c r="B177" s="2"/>
      <c r="C177" s="2"/>
      <c r="D177" s="2"/>
      <c r="E177" s="2"/>
      <c r="F177" s="2"/>
      <c r="G177" s="2"/>
      <c r="H177" s="1"/>
      <c r="I177" s="1"/>
      <c r="J177" s="1"/>
      <c r="K177" s="1"/>
      <c r="L177" s="1"/>
      <c r="M177" s="1"/>
      <c r="N177" s="1"/>
    </row>
    <row r="178" spans="1:14" x14ac:dyDescent="0.3">
      <c r="A178" s="72" t="s">
        <v>153</v>
      </c>
      <c r="B178" s="73"/>
      <c r="C178" s="75"/>
      <c r="D178" s="75"/>
      <c r="E178" s="5"/>
      <c r="F178" s="695" t="s">
        <v>140</v>
      </c>
      <c r="G178" s="695"/>
      <c r="H178" s="1"/>
      <c r="I178" s="1"/>
      <c r="J178" s="1"/>
      <c r="K178" s="1"/>
      <c r="L178" s="1"/>
      <c r="M178" s="1"/>
      <c r="N178" s="1"/>
    </row>
    <row r="179" spans="1:14" x14ac:dyDescent="0.3">
      <c r="A179" s="2" t="s">
        <v>141</v>
      </c>
      <c r="B179" s="696" t="s">
        <v>135</v>
      </c>
      <c r="C179" s="697"/>
      <c r="D179" s="697"/>
      <c r="E179" s="76"/>
      <c r="F179" s="697" t="s">
        <v>136</v>
      </c>
      <c r="G179" s="697"/>
      <c r="H179" s="1"/>
      <c r="I179" s="1"/>
      <c r="J179" s="1"/>
      <c r="K179" s="1"/>
      <c r="L179" s="1"/>
      <c r="M179" s="1"/>
      <c r="N179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5:P116"/>
    <mergeCell ref="A64:G64"/>
    <mergeCell ref="A65:P65"/>
    <mergeCell ref="A95:G95"/>
    <mergeCell ref="A96:P96"/>
    <mergeCell ref="A98:G98"/>
    <mergeCell ref="A99:N100"/>
    <mergeCell ref="A104:G104"/>
    <mergeCell ref="A109:G109"/>
    <mergeCell ref="A110:G110"/>
    <mergeCell ref="A111:N111"/>
    <mergeCell ref="A114:G114"/>
    <mergeCell ref="A146:P146"/>
    <mergeCell ref="A121:G121"/>
    <mergeCell ref="A129:G129"/>
    <mergeCell ref="A130:G130"/>
    <mergeCell ref="A131:P131"/>
    <mergeCell ref="A134:G134"/>
    <mergeCell ref="A135:P135"/>
    <mergeCell ref="A138:G138"/>
    <mergeCell ref="A139:P139"/>
    <mergeCell ref="A142:G142"/>
    <mergeCell ref="A143:P143"/>
    <mergeCell ref="A145:G145"/>
    <mergeCell ref="B173:D173"/>
    <mergeCell ref="E173:G173"/>
    <mergeCell ref="A149:G149"/>
    <mergeCell ref="A150:P150"/>
    <mergeCell ref="A152:G152"/>
    <mergeCell ref="A153:P153"/>
    <mergeCell ref="A158:G158"/>
    <mergeCell ref="A159:P159"/>
    <mergeCell ref="A164:G164"/>
    <mergeCell ref="A165:P165"/>
    <mergeCell ref="A169:G169"/>
    <mergeCell ref="A170:G170"/>
    <mergeCell ref="E172:G172"/>
    <mergeCell ref="F175:G175"/>
    <mergeCell ref="B176:D176"/>
    <mergeCell ref="F176:G176"/>
    <mergeCell ref="F178:G178"/>
    <mergeCell ref="B179:D179"/>
    <mergeCell ref="F179:G179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1"/>
  <sheetViews>
    <sheetView topLeftCell="A150" zoomScale="70" zoomScaleNormal="70" workbookViewId="0">
      <selection activeCell="I164" sqref="I164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273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274</v>
      </c>
      <c r="C24" s="703"/>
      <c r="D24" s="703"/>
      <c r="E24" s="703"/>
      <c r="F24" s="703"/>
      <c r="G24" s="703"/>
      <c r="H24" s="703"/>
      <c r="I24" s="703"/>
      <c r="J24" s="95" t="str">
        <f>H19</f>
        <v>08 апреля 2025</v>
      </c>
      <c r="K24" s="1"/>
      <c r="L24" s="1"/>
      <c r="M24" s="1"/>
      <c r="P24" s="244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48"/>
      <c r="M25" s="248"/>
      <c r="O25" s="24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48"/>
      <c r="M26" s="248"/>
      <c r="O26" s="248" t="s">
        <v>16</v>
      </c>
      <c r="P26" s="17" t="str">
        <f>H19</f>
        <v>08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45"/>
      <c r="I27" s="245"/>
      <c r="J27" s="245"/>
      <c r="L27" s="248"/>
      <c r="M27" s="248"/>
      <c r="O27" s="24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45"/>
      <c r="I28" s="245"/>
      <c r="J28" s="245"/>
      <c r="L28" s="248"/>
      <c r="M28" s="248"/>
      <c r="O28" s="24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48"/>
      <c r="M29" s="248"/>
      <c r="O29" s="24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48"/>
      <c r="M30" s="248"/>
      <c r="O30" s="24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48"/>
      <c r="M31" s="248"/>
      <c r="O31" s="24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48"/>
      <c r="M32" s="248"/>
      <c r="O32" s="24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45754</v>
      </c>
      <c r="I34" s="247" t="s">
        <v>150</v>
      </c>
      <c r="J34" s="247" t="s">
        <v>151</v>
      </c>
      <c r="K34" s="96">
        <f>H34</f>
        <v>45754</v>
      </c>
      <c r="L34" s="247" t="s">
        <v>150</v>
      </c>
      <c r="M34" s="247" t="s">
        <v>151</v>
      </c>
      <c r="N34" s="96">
        <f>H34</f>
        <v>45754</v>
      </c>
      <c r="O34" s="247" t="s">
        <v>150</v>
      </c>
      <c r="P34" s="247" t="s">
        <v>151</v>
      </c>
    </row>
    <row r="35" spans="1:16" x14ac:dyDescent="0.3">
      <c r="A35" s="246">
        <v>1</v>
      </c>
      <c r="B35" s="246">
        <f t="shared" ref="B35:G35" si="0">SUM(A35+1)</f>
        <v>2</v>
      </c>
      <c r="C35" s="246">
        <f t="shared" si="0"/>
        <v>3</v>
      </c>
      <c r="D35" s="246">
        <f t="shared" si="0"/>
        <v>4</v>
      </c>
      <c r="E35" s="246">
        <f t="shared" si="0"/>
        <v>5</v>
      </c>
      <c r="F35" s="246">
        <f t="shared" si="0"/>
        <v>6</v>
      </c>
      <c r="G35" s="246">
        <f t="shared" si="0"/>
        <v>7</v>
      </c>
      <c r="H35" s="246">
        <v>8</v>
      </c>
      <c r="I35" s="246">
        <v>9</v>
      </c>
      <c r="J35" s="246">
        <v>10</v>
      </c>
      <c r="K35" s="246">
        <v>11</v>
      </c>
      <c r="L35" s="246">
        <v>12</v>
      </c>
      <c r="M35" s="246">
        <v>13</v>
      </c>
      <c r="N35" s="246">
        <v>14</v>
      </c>
      <c r="O35" s="246">
        <v>15</v>
      </c>
      <c r="P35" s="246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3" si="1">H39+I39</f>
        <v>30000</v>
      </c>
      <c r="K39" s="32">
        <v>20000</v>
      </c>
      <c r="L39" s="32"/>
      <c r="M39" s="32">
        <f t="shared" ref="M39:M63" si="2">K39+L39</f>
        <v>20000</v>
      </c>
      <c r="N39" s="32">
        <v>20000</v>
      </c>
      <c r="O39" s="32"/>
      <c r="P39" s="32">
        <f t="shared" ref="P39:P63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x14ac:dyDescent="0.3">
      <c r="A42" s="40" t="s">
        <v>53</v>
      </c>
      <c r="B42" s="28" t="s">
        <v>43</v>
      </c>
      <c r="C42" s="28" t="s">
        <v>44</v>
      </c>
      <c r="D42" s="29" t="s">
        <v>45</v>
      </c>
      <c r="E42" s="29" t="s">
        <v>54</v>
      </c>
      <c r="F42" s="29" t="s">
        <v>55</v>
      </c>
      <c r="G42" s="29" t="s">
        <v>48</v>
      </c>
      <c r="H42" s="32">
        <v>13894.08</v>
      </c>
      <c r="I42" s="32"/>
      <c r="J42" s="32">
        <f t="shared" si="1"/>
        <v>13894.08</v>
      </c>
      <c r="K42" s="32">
        <v>13200</v>
      </c>
      <c r="L42" s="32"/>
      <c r="M42" s="32">
        <f t="shared" si="2"/>
        <v>13200</v>
      </c>
      <c r="N42" s="32">
        <v>14400</v>
      </c>
      <c r="O42" s="32"/>
      <c r="P42" s="32">
        <f t="shared" si="3"/>
        <v>14400</v>
      </c>
    </row>
    <row r="43" spans="1:16" x14ac:dyDescent="0.3">
      <c r="A43" s="40" t="s">
        <v>56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57</v>
      </c>
      <c r="G43" s="29" t="s">
        <v>48</v>
      </c>
      <c r="H43" s="32">
        <v>0</v>
      </c>
      <c r="I43" s="32"/>
      <c r="J43" s="32">
        <f t="shared" si="1"/>
        <v>0</v>
      </c>
      <c r="K43" s="32"/>
      <c r="L43" s="32"/>
      <c r="M43" s="32">
        <f t="shared" si="2"/>
        <v>0</v>
      </c>
      <c r="N43" s="32"/>
      <c r="O43" s="32"/>
      <c r="P43" s="32">
        <f t="shared" si="3"/>
        <v>0</v>
      </c>
    </row>
    <row r="44" spans="1:16" x14ac:dyDescent="0.3">
      <c r="A44" s="40" t="s">
        <v>58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60</v>
      </c>
      <c r="G44" s="29" t="s">
        <v>48</v>
      </c>
      <c r="H44" s="32">
        <v>1128402.1599999999</v>
      </c>
      <c r="I44" s="32"/>
      <c r="J44" s="32">
        <f t="shared" si="1"/>
        <v>1128402.1599999999</v>
      </c>
      <c r="K44" s="32">
        <v>1663178.53</v>
      </c>
      <c r="L44" s="32"/>
      <c r="M44" s="32">
        <f t="shared" si="2"/>
        <v>1663178.53</v>
      </c>
      <c r="N44" s="32">
        <v>1742199.2</v>
      </c>
      <c r="O44" s="32"/>
      <c r="P44" s="32">
        <f t="shared" si="3"/>
        <v>1742199.2</v>
      </c>
    </row>
    <row r="45" spans="1:16" x14ac:dyDescent="0.3">
      <c r="A45" s="40" t="s">
        <v>61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62</v>
      </c>
      <c r="G45" s="29" t="s">
        <v>48</v>
      </c>
      <c r="H45" s="32">
        <v>2603931.2999999998</v>
      </c>
      <c r="I45" s="32"/>
      <c r="J45" s="32">
        <f t="shared" si="1"/>
        <v>2603931.2999999998</v>
      </c>
      <c r="K45" s="32">
        <v>3686539.68</v>
      </c>
      <c r="L45" s="32"/>
      <c r="M45" s="32">
        <f t="shared" si="2"/>
        <v>3686539.68</v>
      </c>
      <c r="N45" s="32">
        <v>3858393.83</v>
      </c>
      <c r="O45" s="32"/>
      <c r="P45" s="32">
        <f t="shared" si="3"/>
        <v>3858393.83</v>
      </c>
    </row>
    <row r="46" spans="1:16" x14ac:dyDescent="0.3">
      <c r="A46" s="40" t="s">
        <v>63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64</v>
      </c>
      <c r="G46" s="29" t="s">
        <v>48</v>
      </c>
      <c r="H46" s="32">
        <v>191606.53</v>
      </c>
      <c r="I46" s="32"/>
      <c r="J46" s="32">
        <f t="shared" si="1"/>
        <v>191606.53</v>
      </c>
      <c r="K46" s="32">
        <v>272469.53999999998</v>
      </c>
      <c r="L46" s="32"/>
      <c r="M46" s="32">
        <f t="shared" si="2"/>
        <v>272469.53999999998</v>
      </c>
      <c r="N46" s="32">
        <v>287640.02</v>
      </c>
      <c r="O46" s="32"/>
      <c r="P46" s="32">
        <f t="shared" si="3"/>
        <v>287640.02</v>
      </c>
    </row>
    <row r="47" spans="1:16" x14ac:dyDescent="0.3">
      <c r="A47" s="40" t="s">
        <v>65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66</v>
      </c>
      <c r="G47" s="29" t="s">
        <v>48</v>
      </c>
      <c r="H47" s="32">
        <v>251490.9</v>
      </c>
      <c r="I47" s="32"/>
      <c r="J47" s="32">
        <f t="shared" si="1"/>
        <v>251490.9</v>
      </c>
      <c r="K47" s="32">
        <v>536497.88</v>
      </c>
      <c r="L47" s="32"/>
      <c r="M47" s="32">
        <f t="shared" si="2"/>
        <v>536497.88</v>
      </c>
      <c r="N47" s="32">
        <v>562394.55000000005</v>
      </c>
      <c r="O47" s="32"/>
      <c r="P47" s="32">
        <f t="shared" si="3"/>
        <v>562394.55000000005</v>
      </c>
    </row>
    <row r="48" spans="1:16" x14ac:dyDescent="0.3">
      <c r="A48" s="81" t="s">
        <v>67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68</v>
      </c>
      <c r="G48" s="29" t="s">
        <v>48</v>
      </c>
      <c r="H48" s="32">
        <v>91133.73</v>
      </c>
      <c r="I48" s="32"/>
      <c r="J48" s="32">
        <f t="shared" si="1"/>
        <v>91133.73</v>
      </c>
      <c r="K48" s="32">
        <v>129337.08</v>
      </c>
      <c r="L48" s="32"/>
      <c r="M48" s="32">
        <f t="shared" si="2"/>
        <v>129337.08</v>
      </c>
      <c r="N48" s="32">
        <v>131873.01999999999</v>
      </c>
      <c r="O48" s="32"/>
      <c r="P48" s="32">
        <f t="shared" si="3"/>
        <v>131873.01999999999</v>
      </c>
    </row>
    <row r="49" spans="1:16" ht="24" x14ac:dyDescent="0.3">
      <c r="A49" s="40" t="s">
        <v>69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70</v>
      </c>
      <c r="G49" s="29" t="s">
        <v>48</v>
      </c>
      <c r="H49" s="32">
        <v>185400</v>
      </c>
      <c r="I49" s="32"/>
      <c r="J49" s="32">
        <f t="shared" si="1"/>
        <v>185400</v>
      </c>
      <c r="K49" s="32">
        <v>35400</v>
      </c>
      <c r="L49" s="32"/>
      <c r="M49" s="32">
        <f t="shared" si="2"/>
        <v>35400</v>
      </c>
      <c r="N49" s="32">
        <v>39000</v>
      </c>
      <c r="O49" s="32"/>
      <c r="P49" s="32">
        <f t="shared" si="3"/>
        <v>39000</v>
      </c>
    </row>
    <row r="50" spans="1:16" x14ac:dyDescent="0.3">
      <c r="A50" s="40" t="s">
        <v>71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72</v>
      </c>
      <c r="G50" s="29" t="s">
        <v>48</v>
      </c>
      <c r="H50" s="32">
        <v>223750</v>
      </c>
      <c r="I50" s="32"/>
      <c r="J50" s="32">
        <f t="shared" si="1"/>
        <v>223750</v>
      </c>
      <c r="K50" s="32">
        <v>249550</v>
      </c>
      <c r="L50" s="32"/>
      <c r="M50" s="32">
        <f t="shared" si="2"/>
        <v>249550</v>
      </c>
      <c r="N50" s="32">
        <v>263500</v>
      </c>
      <c r="O50" s="32"/>
      <c r="P50" s="32">
        <f t="shared" si="3"/>
        <v>263500</v>
      </c>
    </row>
    <row r="51" spans="1:16" x14ac:dyDescent="0.3">
      <c r="A51" s="40" t="s">
        <v>73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74</v>
      </c>
      <c r="G51" s="29" t="s">
        <v>48</v>
      </c>
      <c r="H51" s="32">
        <v>50000</v>
      </c>
      <c r="I51" s="32"/>
      <c r="J51" s="32">
        <f t="shared" si="1"/>
        <v>50000</v>
      </c>
      <c r="K51" s="32">
        <v>50000</v>
      </c>
      <c r="L51" s="32"/>
      <c r="M51" s="32">
        <f t="shared" si="2"/>
        <v>50000</v>
      </c>
      <c r="N51" s="32">
        <v>50000</v>
      </c>
      <c r="O51" s="32"/>
      <c r="P51" s="32">
        <f t="shared" si="3"/>
        <v>50000</v>
      </c>
    </row>
    <row r="52" spans="1:16" x14ac:dyDescent="0.3">
      <c r="A52" s="40" t="s">
        <v>75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76</v>
      </c>
      <c r="G52" s="29" t="s">
        <v>48</v>
      </c>
      <c r="H52" s="32">
        <v>10000</v>
      </c>
      <c r="I52" s="32"/>
      <c r="J52" s="32">
        <f t="shared" si="1"/>
        <v>10000</v>
      </c>
      <c r="K52" s="32">
        <v>10000</v>
      </c>
      <c r="L52" s="32"/>
      <c r="M52" s="32">
        <f t="shared" si="2"/>
        <v>10000</v>
      </c>
      <c r="N52" s="32">
        <v>10000</v>
      </c>
      <c r="O52" s="32"/>
      <c r="P52" s="32">
        <f t="shared" si="3"/>
        <v>10000</v>
      </c>
    </row>
    <row r="53" spans="1:16" x14ac:dyDescent="0.3">
      <c r="A53" s="40" t="s">
        <v>77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78</v>
      </c>
      <c r="G53" s="29" t="s">
        <v>48</v>
      </c>
      <c r="H53" s="32">
        <v>169131.68</v>
      </c>
      <c r="I53" s="32"/>
      <c r="J53" s="32">
        <f t="shared" si="1"/>
        <v>169131.68</v>
      </c>
      <c r="K53" s="32">
        <v>78564.2</v>
      </c>
      <c r="L53" s="32"/>
      <c r="M53" s="32">
        <f t="shared" si="2"/>
        <v>78564.2</v>
      </c>
      <c r="N53" s="32">
        <v>83749.440000000002</v>
      </c>
      <c r="O53" s="32"/>
      <c r="P53" s="32">
        <f t="shared" si="3"/>
        <v>83749.440000000002</v>
      </c>
    </row>
    <row r="54" spans="1:16" ht="24" x14ac:dyDescent="0.3">
      <c r="A54" s="40" t="s">
        <v>79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80</v>
      </c>
      <c r="G54" s="29" t="s">
        <v>48</v>
      </c>
      <c r="H54" s="32">
        <v>213359.84</v>
      </c>
      <c r="I54" s="32"/>
      <c r="J54" s="32">
        <f t="shared" si="1"/>
        <v>213359.84</v>
      </c>
      <c r="K54" s="32">
        <v>233902.72</v>
      </c>
      <c r="L54" s="32"/>
      <c r="M54" s="32">
        <f t="shared" si="2"/>
        <v>233902.72</v>
      </c>
      <c r="N54" s="32">
        <v>243492.73</v>
      </c>
      <c r="O54" s="32"/>
      <c r="P54" s="32">
        <f t="shared" si="3"/>
        <v>243492.73</v>
      </c>
    </row>
    <row r="55" spans="1:16" x14ac:dyDescent="0.3">
      <c r="A55" s="40" t="s">
        <v>81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82</v>
      </c>
      <c r="G55" s="29" t="s">
        <v>48</v>
      </c>
      <c r="H55" s="32">
        <v>58727.15</v>
      </c>
      <c r="I55" s="32"/>
      <c r="J55" s="32">
        <f t="shared" si="1"/>
        <v>58727.15</v>
      </c>
      <c r="K55" s="32">
        <v>50000</v>
      </c>
      <c r="L55" s="32"/>
      <c r="M55" s="32">
        <f t="shared" si="2"/>
        <v>50000</v>
      </c>
      <c r="N55" s="32">
        <v>50000</v>
      </c>
      <c r="O55" s="32"/>
      <c r="P55" s="32">
        <f t="shared" si="3"/>
        <v>50000</v>
      </c>
    </row>
    <row r="56" spans="1:16" ht="24" x14ac:dyDescent="0.3">
      <c r="A56" s="40" t="s">
        <v>83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84</v>
      </c>
      <c r="G56" s="29" t="s">
        <v>48</v>
      </c>
      <c r="H56" s="32">
        <v>40000</v>
      </c>
      <c r="I56" s="32"/>
      <c r="J56" s="32">
        <f t="shared" si="1"/>
        <v>40000</v>
      </c>
      <c r="K56" s="32">
        <v>40000</v>
      </c>
      <c r="L56" s="32"/>
      <c r="M56" s="32">
        <f t="shared" si="2"/>
        <v>40000</v>
      </c>
      <c r="N56" s="32">
        <v>40000</v>
      </c>
      <c r="O56" s="32"/>
      <c r="P56" s="32">
        <f t="shared" si="3"/>
        <v>40000</v>
      </c>
    </row>
    <row r="57" spans="1:16" x14ac:dyDescent="0.3">
      <c r="A57" s="82" t="s">
        <v>85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86</v>
      </c>
      <c r="G57" s="29" t="s">
        <v>48</v>
      </c>
      <c r="H57" s="32">
        <v>30000</v>
      </c>
      <c r="I57" s="32"/>
      <c r="J57" s="32">
        <f t="shared" si="1"/>
        <v>30000</v>
      </c>
      <c r="K57" s="32">
        <v>30000</v>
      </c>
      <c r="L57" s="32"/>
      <c r="M57" s="32">
        <f t="shared" si="2"/>
        <v>30000</v>
      </c>
      <c r="N57" s="32">
        <v>30000</v>
      </c>
      <c r="O57" s="32"/>
      <c r="P57" s="32">
        <f t="shared" si="3"/>
        <v>30000</v>
      </c>
    </row>
    <row r="58" spans="1:16" x14ac:dyDescent="0.3">
      <c r="A58" s="40" t="s">
        <v>87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88</v>
      </c>
      <c r="G58" s="29" t="s">
        <v>48</v>
      </c>
      <c r="H58" s="32">
        <v>1330236</v>
      </c>
      <c r="I58" s="32"/>
      <c r="J58" s="32">
        <f t="shared" si="1"/>
        <v>1330236</v>
      </c>
      <c r="K58" s="32">
        <v>1330236</v>
      </c>
      <c r="L58" s="32"/>
      <c r="M58" s="32">
        <f t="shared" si="2"/>
        <v>1330236</v>
      </c>
      <c r="N58" s="32">
        <v>1330236</v>
      </c>
      <c r="O58" s="32"/>
      <c r="P58" s="32">
        <f t="shared" si="3"/>
        <v>1330236</v>
      </c>
    </row>
    <row r="59" spans="1:16" x14ac:dyDescent="0.3">
      <c r="A59" s="40"/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90</v>
      </c>
      <c r="G59" s="29" t="s">
        <v>48</v>
      </c>
      <c r="H59" s="32">
        <v>41306</v>
      </c>
      <c r="I59" s="32"/>
      <c r="J59" s="32">
        <f t="shared" si="1"/>
        <v>41306</v>
      </c>
      <c r="K59" s="32"/>
      <c r="L59" s="32"/>
      <c r="M59" s="32"/>
      <c r="N59" s="32"/>
      <c r="O59" s="32"/>
      <c r="P59" s="32"/>
    </row>
    <row r="60" spans="1:16" x14ac:dyDescent="0.3">
      <c r="A60" s="40" t="s">
        <v>91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92</v>
      </c>
      <c r="G60" s="29" t="s">
        <v>48</v>
      </c>
      <c r="H60" s="32">
        <v>80000</v>
      </c>
      <c r="I60" s="32"/>
      <c r="J60" s="32">
        <f t="shared" si="1"/>
        <v>80000</v>
      </c>
      <c r="K60" s="32">
        <v>80000</v>
      </c>
      <c r="L60" s="32"/>
      <c r="M60" s="32">
        <f t="shared" si="2"/>
        <v>80000</v>
      </c>
      <c r="N60" s="32">
        <v>80000</v>
      </c>
      <c r="O60" s="32"/>
      <c r="P60" s="32">
        <f t="shared" si="3"/>
        <v>80000</v>
      </c>
    </row>
    <row r="61" spans="1:16" x14ac:dyDescent="0.3">
      <c r="A61" s="40" t="s">
        <v>93</v>
      </c>
      <c r="B61" s="28" t="s">
        <v>43</v>
      </c>
      <c r="C61" s="28" t="s">
        <v>44</v>
      </c>
      <c r="D61" s="29" t="s">
        <v>45</v>
      </c>
      <c r="E61" s="29" t="s">
        <v>94</v>
      </c>
      <c r="F61" s="29" t="s">
        <v>95</v>
      </c>
      <c r="G61" s="29" t="s">
        <v>48</v>
      </c>
      <c r="H61" s="32">
        <v>1256402</v>
      </c>
      <c r="I61" s="32"/>
      <c r="J61" s="32">
        <f t="shared" si="1"/>
        <v>1256402</v>
      </c>
      <c r="K61" s="32">
        <v>1256402</v>
      </c>
      <c r="L61" s="32"/>
      <c r="M61" s="32">
        <f t="shared" si="2"/>
        <v>1256402</v>
      </c>
      <c r="N61" s="32">
        <v>1256402</v>
      </c>
      <c r="O61" s="32"/>
      <c r="P61" s="32">
        <f t="shared" si="3"/>
        <v>1256402</v>
      </c>
    </row>
    <row r="62" spans="1:16" x14ac:dyDescent="0.3">
      <c r="A62" s="40" t="s">
        <v>96</v>
      </c>
      <c r="B62" s="28" t="s">
        <v>43</v>
      </c>
      <c r="C62" s="28" t="s">
        <v>44</v>
      </c>
      <c r="D62" s="29" t="s">
        <v>45</v>
      </c>
      <c r="E62" s="29" t="s">
        <v>94</v>
      </c>
      <c r="F62" s="29" t="s">
        <v>97</v>
      </c>
      <c r="G62" s="29" t="s">
        <v>48</v>
      </c>
      <c r="H62" s="32">
        <v>16817</v>
      </c>
      <c r="I62" s="32"/>
      <c r="J62" s="32">
        <f t="shared" si="1"/>
        <v>16817</v>
      </c>
      <c r="K62" s="32">
        <v>16817</v>
      </c>
      <c r="L62" s="32"/>
      <c r="M62" s="32">
        <f t="shared" si="2"/>
        <v>16817</v>
      </c>
      <c r="N62" s="32">
        <v>16817</v>
      </c>
      <c r="O62" s="32"/>
      <c r="P62" s="32">
        <f t="shared" si="3"/>
        <v>16817</v>
      </c>
    </row>
    <row r="63" spans="1:16" ht="24" x14ac:dyDescent="0.3">
      <c r="A63" s="40" t="s">
        <v>229</v>
      </c>
      <c r="B63" s="28" t="s">
        <v>43</v>
      </c>
      <c r="C63" s="28" t="s">
        <v>44</v>
      </c>
      <c r="D63" s="29" t="s">
        <v>45</v>
      </c>
      <c r="E63" s="29" t="s">
        <v>227</v>
      </c>
      <c r="F63" s="29" t="s">
        <v>228</v>
      </c>
      <c r="G63" s="29" t="s">
        <v>48</v>
      </c>
      <c r="H63" s="32">
        <v>95.75</v>
      </c>
      <c r="I63" s="32"/>
      <c r="J63" s="32">
        <f t="shared" si="1"/>
        <v>95.75</v>
      </c>
      <c r="K63" s="32">
        <v>0</v>
      </c>
      <c r="L63" s="32"/>
      <c r="M63" s="32">
        <f t="shared" si="2"/>
        <v>0</v>
      </c>
      <c r="N63" s="32">
        <v>0</v>
      </c>
      <c r="O63" s="32"/>
      <c r="P63" s="32">
        <f t="shared" si="3"/>
        <v>0</v>
      </c>
    </row>
    <row r="64" spans="1:16" x14ac:dyDescent="0.3">
      <c r="A64" s="672" t="s">
        <v>98</v>
      </c>
      <c r="B64" s="672"/>
      <c r="C64" s="672"/>
      <c r="D64" s="672"/>
      <c r="E64" s="672"/>
      <c r="F64" s="672"/>
      <c r="G64" s="672"/>
      <c r="H64" s="83">
        <f>SUM(H37:H63)</f>
        <v>12084290.520000001</v>
      </c>
      <c r="I64" s="83">
        <f t="shared" ref="I64:P64" si="4">SUM(I37:I63)</f>
        <v>0</v>
      </c>
      <c r="J64" s="83">
        <f t="shared" si="4"/>
        <v>12084290.520000001</v>
      </c>
      <c r="K64" s="83">
        <f t="shared" si="4"/>
        <v>13841931.029999999</v>
      </c>
      <c r="L64" s="83">
        <f t="shared" si="4"/>
        <v>0</v>
      </c>
      <c r="M64" s="83">
        <f t="shared" si="4"/>
        <v>13841931.029999999</v>
      </c>
      <c r="N64" s="83">
        <f t="shared" si="4"/>
        <v>14169934.189999999</v>
      </c>
      <c r="O64" s="83">
        <f t="shared" si="4"/>
        <v>0</v>
      </c>
      <c r="P64" s="83">
        <f t="shared" si="4"/>
        <v>14169934.189999999</v>
      </c>
    </row>
    <row r="65" spans="1:16" x14ac:dyDescent="0.3">
      <c r="A65" s="661" t="s">
        <v>41</v>
      </c>
      <c r="B65" s="661"/>
      <c r="C65" s="661"/>
      <c r="D65" s="661"/>
      <c r="E65" s="661"/>
      <c r="F65" s="661"/>
      <c r="G65" s="661"/>
      <c r="H65" s="661"/>
      <c r="I65" s="661"/>
      <c r="J65" s="661"/>
      <c r="K65" s="661"/>
      <c r="L65" s="661"/>
      <c r="M65" s="661"/>
      <c r="N65" s="661"/>
      <c r="O65" s="661"/>
      <c r="P65" s="661"/>
    </row>
    <row r="66" spans="1:16" x14ac:dyDescent="0.3">
      <c r="A66" s="246" t="s">
        <v>99</v>
      </c>
      <c r="B66" s="28" t="s">
        <v>43</v>
      </c>
      <c r="C66" s="28" t="s">
        <v>100</v>
      </c>
      <c r="D66" s="29" t="s">
        <v>101</v>
      </c>
      <c r="E66" s="30">
        <v>111</v>
      </c>
      <c r="F66" s="31">
        <v>211000</v>
      </c>
      <c r="G66" s="30">
        <v>1000</v>
      </c>
      <c r="H66" s="32">
        <v>4486117.59</v>
      </c>
      <c r="I66" s="32"/>
      <c r="J66" s="32">
        <f>H66+I66</f>
        <v>4486117.59</v>
      </c>
      <c r="K66" s="32">
        <v>4488786.72</v>
      </c>
      <c r="L66" s="32"/>
      <c r="M66" s="32">
        <f>K66+L66</f>
        <v>4488786.72</v>
      </c>
      <c r="N66" s="32">
        <v>4488786.72</v>
      </c>
      <c r="O66" s="32"/>
      <c r="P66" s="32">
        <f>N66+O66</f>
        <v>4488786.72</v>
      </c>
    </row>
    <row r="67" spans="1:16" ht="36" x14ac:dyDescent="0.3">
      <c r="A67" s="36" t="s">
        <v>210</v>
      </c>
      <c r="B67" s="28" t="s">
        <v>43</v>
      </c>
      <c r="C67" s="28" t="s">
        <v>100</v>
      </c>
      <c r="D67" s="29" t="s">
        <v>101</v>
      </c>
      <c r="E67" s="30">
        <v>111</v>
      </c>
      <c r="F67" s="31">
        <v>266100</v>
      </c>
      <c r="G67" s="30">
        <v>1000</v>
      </c>
      <c r="H67" s="32">
        <v>2669.13</v>
      </c>
      <c r="I67" s="32"/>
      <c r="J67" s="32">
        <f>H67+I67</f>
        <v>2669.13</v>
      </c>
      <c r="K67" s="32"/>
      <c r="L67" s="32"/>
      <c r="M67" s="32"/>
      <c r="N67" s="32"/>
      <c r="O67" s="32"/>
      <c r="P67" s="32"/>
    </row>
    <row r="68" spans="1:16" ht="36" x14ac:dyDescent="0.3">
      <c r="A68" s="40" t="s">
        <v>49</v>
      </c>
      <c r="B68" s="28" t="s">
        <v>43</v>
      </c>
      <c r="C68" s="28" t="s">
        <v>100</v>
      </c>
      <c r="D68" s="29" t="s">
        <v>101</v>
      </c>
      <c r="E68" s="30">
        <v>112</v>
      </c>
      <c r="F68" s="31">
        <v>214000</v>
      </c>
      <c r="G68" s="30">
        <v>1000</v>
      </c>
      <c r="H68" s="32">
        <v>91882.989999999991</v>
      </c>
      <c r="I68" s="32"/>
      <c r="J68" s="32">
        <f t="shared" ref="J68:J96" si="5">H68+I68</f>
        <v>91882.989999999991</v>
      </c>
      <c r="K68" s="32">
        <v>20000</v>
      </c>
      <c r="L68" s="32"/>
      <c r="M68" s="32">
        <f t="shared" ref="M68:M96" si="6">K68+L68</f>
        <v>20000</v>
      </c>
      <c r="N68" s="32">
        <v>20000</v>
      </c>
      <c r="O68" s="32"/>
      <c r="P68" s="32">
        <f t="shared" ref="P68:P96" si="7">N68+O68</f>
        <v>20000</v>
      </c>
    </row>
    <row r="69" spans="1:16" x14ac:dyDescent="0.3">
      <c r="A69" s="246" t="s">
        <v>50</v>
      </c>
      <c r="B69" s="28" t="s">
        <v>43</v>
      </c>
      <c r="C69" s="28" t="s">
        <v>100</v>
      </c>
      <c r="D69" s="29" t="s">
        <v>101</v>
      </c>
      <c r="E69" s="30">
        <v>119</v>
      </c>
      <c r="F69" s="30">
        <v>213000</v>
      </c>
      <c r="G69" s="30">
        <v>1000</v>
      </c>
      <c r="H69" s="32">
        <v>1355613.59</v>
      </c>
      <c r="I69" s="32"/>
      <c r="J69" s="32">
        <f t="shared" si="5"/>
        <v>1355613.59</v>
      </c>
      <c r="K69" s="32">
        <v>1355613.59</v>
      </c>
      <c r="L69" s="32"/>
      <c r="M69" s="32">
        <f t="shared" si="6"/>
        <v>1355613.59</v>
      </c>
      <c r="N69" s="32">
        <v>1355613.59</v>
      </c>
      <c r="O69" s="32"/>
      <c r="P69" s="32">
        <f t="shared" si="7"/>
        <v>1355613.59</v>
      </c>
    </row>
    <row r="70" spans="1:16" x14ac:dyDescent="0.3">
      <c r="A70" s="246" t="s">
        <v>53</v>
      </c>
      <c r="B70" s="28" t="s">
        <v>43</v>
      </c>
      <c r="C70" s="28" t="s">
        <v>100</v>
      </c>
      <c r="D70" s="29" t="s">
        <v>101</v>
      </c>
      <c r="E70" s="30">
        <v>244</v>
      </c>
      <c r="F70" s="30">
        <v>221100</v>
      </c>
      <c r="G70" s="30">
        <v>1000</v>
      </c>
      <c r="H70" s="32">
        <v>300</v>
      </c>
      <c r="I70" s="32"/>
      <c r="J70" s="32">
        <f t="shared" si="5"/>
        <v>300</v>
      </c>
      <c r="K70" s="32">
        <v>0</v>
      </c>
      <c r="L70" s="32"/>
      <c r="M70" s="32">
        <f t="shared" si="6"/>
        <v>0</v>
      </c>
      <c r="N70" s="32">
        <v>0</v>
      </c>
      <c r="O70" s="32"/>
      <c r="P70" s="32">
        <f t="shared" si="7"/>
        <v>0</v>
      </c>
    </row>
    <row r="71" spans="1:16" x14ac:dyDescent="0.3">
      <c r="A71" s="81" t="s">
        <v>58</v>
      </c>
      <c r="B71" s="28" t="s">
        <v>43</v>
      </c>
      <c r="C71" s="28" t="s">
        <v>100</v>
      </c>
      <c r="D71" s="29" t="s">
        <v>101</v>
      </c>
      <c r="E71" s="29" t="s">
        <v>59</v>
      </c>
      <c r="F71" s="29" t="s">
        <v>60</v>
      </c>
      <c r="G71" s="29" t="s">
        <v>48</v>
      </c>
      <c r="H71" s="32">
        <v>3576721.75</v>
      </c>
      <c r="I71" s="32"/>
      <c r="J71" s="32">
        <f t="shared" si="5"/>
        <v>3576721.75</v>
      </c>
      <c r="K71" s="32">
        <v>4226794.0999999996</v>
      </c>
      <c r="L71" s="32"/>
      <c r="M71" s="32">
        <f t="shared" si="6"/>
        <v>4226794.0999999996</v>
      </c>
      <c r="N71" s="32">
        <v>4420314.8899999997</v>
      </c>
      <c r="O71" s="32"/>
      <c r="P71" s="32">
        <f t="shared" si="7"/>
        <v>4420314.8899999997</v>
      </c>
    </row>
    <row r="72" spans="1:16" x14ac:dyDescent="0.3">
      <c r="A72" s="40" t="s">
        <v>61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62</v>
      </c>
      <c r="G72" s="29" t="s">
        <v>48</v>
      </c>
      <c r="H72" s="32">
        <v>1343722.52</v>
      </c>
      <c r="I72" s="32"/>
      <c r="J72" s="32">
        <f t="shared" si="5"/>
        <v>1343722.52</v>
      </c>
      <c r="K72" s="32">
        <v>1902380.6</v>
      </c>
      <c r="L72" s="32"/>
      <c r="M72" s="32">
        <f t="shared" si="6"/>
        <v>1902380.6</v>
      </c>
      <c r="N72" s="32">
        <v>1983351.63</v>
      </c>
      <c r="O72" s="32"/>
      <c r="P72" s="32">
        <f t="shared" si="7"/>
        <v>1983351.63</v>
      </c>
    </row>
    <row r="73" spans="1:16" x14ac:dyDescent="0.3">
      <c r="A73" s="40" t="s">
        <v>63</v>
      </c>
      <c r="B73" s="28" t="s">
        <v>43</v>
      </c>
      <c r="C73" s="28" t="s">
        <v>100</v>
      </c>
      <c r="D73" s="29" t="s">
        <v>101</v>
      </c>
      <c r="E73" s="29" t="s">
        <v>59</v>
      </c>
      <c r="F73" s="29" t="s">
        <v>64</v>
      </c>
      <c r="G73" s="29" t="s">
        <v>48</v>
      </c>
      <c r="H73" s="32">
        <v>121057.60000000001</v>
      </c>
      <c r="I73" s="32"/>
      <c r="J73" s="32">
        <f t="shared" si="5"/>
        <v>121057.60000000001</v>
      </c>
      <c r="K73" s="32">
        <v>172092.96</v>
      </c>
      <c r="L73" s="32"/>
      <c r="M73" s="32">
        <f t="shared" si="6"/>
        <v>172092.96</v>
      </c>
      <c r="N73" s="32">
        <v>179678.2</v>
      </c>
      <c r="O73" s="32"/>
      <c r="P73" s="32">
        <f t="shared" si="7"/>
        <v>179678.2</v>
      </c>
    </row>
    <row r="74" spans="1:16" x14ac:dyDescent="0.3">
      <c r="A74" s="40" t="s">
        <v>65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66</v>
      </c>
      <c r="G74" s="29" t="s">
        <v>48</v>
      </c>
      <c r="H74" s="32">
        <v>182131.20000000001</v>
      </c>
      <c r="I74" s="32"/>
      <c r="J74" s="32">
        <f t="shared" si="5"/>
        <v>182131.20000000001</v>
      </c>
      <c r="K74" s="32">
        <v>295668.96000000002</v>
      </c>
      <c r="L74" s="32"/>
      <c r="M74" s="32">
        <f t="shared" si="6"/>
        <v>295668.96000000002</v>
      </c>
      <c r="N74" s="32">
        <v>308699.12</v>
      </c>
      <c r="O74" s="32"/>
      <c r="P74" s="32">
        <f t="shared" si="7"/>
        <v>308699.12</v>
      </c>
    </row>
    <row r="75" spans="1:16" x14ac:dyDescent="0.3">
      <c r="A75" s="81" t="s">
        <v>67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68</v>
      </c>
      <c r="G75" s="29" t="s">
        <v>48</v>
      </c>
      <c r="H75" s="32">
        <v>59536.4</v>
      </c>
      <c r="I75" s="32"/>
      <c r="J75" s="32">
        <f t="shared" si="5"/>
        <v>59536.4</v>
      </c>
      <c r="K75" s="32">
        <v>84527.22</v>
      </c>
      <c r="L75" s="32"/>
      <c r="M75" s="32">
        <f t="shared" si="6"/>
        <v>84527.22</v>
      </c>
      <c r="N75" s="32">
        <v>86184.55</v>
      </c>
      <c r="O75" s="32"/>
      <c r="P75" s="32">
        <f t="shared" si="7"/>
        <v>86184.55</v>
      </c>
    </row>
    <row r="76" spans="1:16" ht="24" x14ac:dyDescent="0.3">
      <c r="A76" s="40" t="s">
        <v>69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70</v>
      </c>
      <c r="G76" s="29" t="s">
        <v>48</v>
      </c>
      <c r="H76" s="32">
        <v>13200</v>
      </c>
      <c r="I76" s="32"/>
      <c r="J76" s="32">
        <f t="shared" si="5"/>
        <v>13200</v>
      </c>
      <c r="K76" s="32">
        <v>18000</v>
      </c>
      <c r="L76" s="32"/>
      <c r="M76" s="32">
        <f t="shared" si="6"/>
        <v>18000</v>
      </c>
      <c r="N76" s="32">
        <v>22500</v>
      </c>
      <c r="O76" s="32"/>
      <c r="P76" s="32">
        <f t="shared" si="7"/>
        <v>22500</v>
      </c>
    </row>
    <row r="77" spans="1:16" ht="24" x14ac:dyDescent="0.3">
      <c r="A77" s="81" t="s">
        <v>102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72</v>
      </c>
      <c r="G77" s="29" t="s">
        <v>48</v>
      </c>
      <c r="H77" s="32">
        <v>94200</v>
      </c>
      <c r="I77" s="32"/>
      <c r="J77" s="32">
        <f t="shared" si="5"/>
        <v>94200</v>
      </c>
      <c r="K77" s="32">
        <v>85500</v>
      </c>
      <c r="L77" s="32"/>
      <c r="M77" s="32">
        <f t="shared" si="6"/>
        <v>85500</v>
      </c>
      <c r="N77" s="32">
        <v>106875</v>
      </c>
      <c r="O77" s="32"/>
      <c r="P77" s="32">
        <f t="shared" si="7"/>
        <v>106875</v>
      </c>
    </row>
    <row r="78" spans="1:16" x14ac:dyDescent="0.3">
      <c r="A78" s="40" t="s">
        <v>73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74</v>
      </c>
      <c r="G78" s="29" t="s">
        <v>48</v>
      </c>
      <c r="H78" s="32">
        <v>120000</v>
      </c>
      <c r="I78" s="32"/>
      <c r="J78" s="32">
        <f t="shared" si="5"/>
        <v>120000</v>
      </c>
      <c r="K78" s="32">
        <v>100000</v>
      </c>
      <c r="L78" s="32"/>
      <c r="M78" s="32">
        <f t="shared" si="6"/>
        <v>100000</v>
      </c>
      <c r="N78" s="32">
        <v>100000</v>
      </c>
      <c r="O78" s="32"/>
      <c r="P78" s="32">
        <f t="shared" si="7"/>
        <v>100000</v>
      </c>
    </row>
    <row r="79" spans="1:16" x14ac:dyDescent="0.3">
      <c r="A79" s="40" t="s">
        <v>75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76</v>
      </c>
      <c r="G79" s="29" t="s">
        <v>48</v>
      </c>
      <c r="H79" s="32">
        <v>0</v>
      </c>
      <c r="I79" s="32"/>
      <c r="J79" s="32">
        <f t="shared" si="5"/>
        <v>0</v>
      </c>
      <c r="K79" s="34"/>
      <c r="L79" s="34"/>
      <c r="M79" s="32">
        <f t="shared" si="6"/>
        <v>0</v>
      </c>
      <c r="N79" s="34"/>
      <c r="O79" s="32"/>
      <c r="P79" s="32">
        <f t="shared" si="7"/>
        <v>0</v>
      </c>
    </row>
    <row r="80" spans="1:16" x14ac:dyDescent="0.3">
      <c r="A80" s="40" t="s">
        <v>77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78</v>
      </c>
      <c r="G80" s="29" t="s">
        <v>48</v>
      </c>
      <c r="H80" s="32">
        <v>63765.84</v>
      </c>
      <c r="I80" s="32"/>
      <c r="J80" s="32">
        <f t="shared" si="5"/>
        <v>63765.84</v>
      </c>
      <c r="K80" s="32">
        <v>99250</v>
      </c>
      <c r="L80" s="32"/>
      <c r="M80" s="32">
        <f t="shared" si="6"/>
        <v>99250</v>
      </c>
      <c r="N80" s="32">
        <v>124062.5</v>
      </c>
      <c r="O80" s="32"/>
      <c r="P80" s="32">
        <f t="shared" si="7"/>
        <v>124062.5</v>
      </c>
    </row>
    <row r="81" spans="1:16" x14ac:dyDescent="0.3">
      <c r="A81" s="246" t="s">
        <v>103</v>
      </c>
      <c r="B81" s="40" t="s">
        <v>43</v>
      </c>
      <c r="C81" s="40" t="s">
        <v>100</v>
      </c>
      <c r="D81" s="29" t="s">
        <v>101</v>
      </c>
      <c r="E81" s="246">
        <v>244</v>
      </c>
      <c r="F81" s="42">
        <v>226500</v>
      </c>
      <c r="G81" s="29" t="s">
        <v>48</v>
      </c>
      <c r="H81" s="32">
        <v>195300</v>
      </c>
      <c r="I81" s="32"/>
      <c r="J81" s="32">
        <f t="shared" si="5"/>
        <v>195300</v>
      </c>
      <c r="K81" s="32">
        <v>244125</v>
      </c>
      <c r="L81" s="32"/>
      <c r="M81" s="32">
        <f t="shared" si="6"/>
        <v>244125</v>
      </c>
      <c r="N81" s="32">
        <v>305156.25</v>
      </c>
      <c r="O81" s="32"/>
      <c r="P81" s="32">
        <f t="shared" si="7"/>
        <v>305156.25</v>
      </c>
    </row>
    <row r="82" spans="1:16" ht="24" x14ac:dyDescent="0.3">
      <c r="A82" s="40" t="s">
        <v>79</v>
      </c>
      <c r="B82" s="40" t="s">
        <v>43</v>
      </c>
      <c r="C82" s="40" t="s">
        <v>100</v>
      </c>
      <c r="D82" s="29" t="s">
        <v>101</v>
      </c>
      <c r="E82" s="246">
        <v>244</v>
      </c>
      <c r="F82" s="42">
        <v>226800</v>
      </c>
      <c r="G82" s="29" t="s">
        <v>48</v>
      </c>
      <c r="H82" s="32">
        <v>335000</v>
      </c>
      <c r="I82" s="32"/>
      <c r="J82" s="32">
        <f t="shared" si="5"/>
        <v>335000</v>
      </c>
      <c r="K82" s="32">
        <v>337000</v>
      </c>
      <c r="L82" s="32"/>
      <c r="M82" s="32">
        <f t="shared" si="6"/>
        <v>337000</v>
      </c>
      <c r="N82" s="32">
        <v>337000</v>
      </c>
      <c r="O82" s="32"/>
      <c r="P82" s="32">
        <f t="shared" si="7"/>
        <v>337000</v>
      </c>
    </row>
    <row r="83" spans="1:16" x14ac:dyDescent="0.3">
      <c r="A83" s="40" t="s">
        <v>81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82</v>
      </c>
      <c r="G83" s="29" t="s">
        <v>48</v>
      </c>
      <c r="H83" s="32">
        <v>124600</v>
      </c>
      <c r="I83" s="32">
        <v>-39899.06</v>
      </c>
      <c r="J83" s="32">
        <f t="shared" si="5"/>
        <v>84700.94</v>
      </c>
      <c r="K83" s="32">
        <v>100000</v>
      </c>
      <c r="L83" s="32"/>
      <c r="M83" s="32">
        <f t="shared" si="6"/>
        <v>100000</v>
      </c>
      <c r="N83" s="32">
        <v>100000</v>
      </c>
      <c r="O83" s="32"/>
      <c r="P83" s="32">
        <f t="shared" si="7"/>
        <v>100000</v>
      </c>
    </row>
    <row r="84" spans="1:16" x14ac:dyDescent="0.3">
      <c r="A84" s="40" t="s">
        <v>104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105</v>
      </c>
      <c r="G84" s="29" t="s">
        <v>48</v>
      </c>
      <c r="H84" s="32">
        <v>14000</v>
      </c>
      <c r="I84" s="32"/>
      <c r="J84" s="32">
        <f t="shared" si="5"/>
        <v>14000</v>
      </c>
      <c r="K84" s="32">
        <v>14000</v>
      </c>
      <c r="L84" s="32"/>
      <c r="M84" s="32">
        <f t="shared" si="6"/>
        <v>14000</v>
      </c>
      <c r="N84" s="32">
        <v>16000</v>
      </c>
      <c r="O84" s="32"/>
      <c r="P84" s="32">
        <f t="shared" si="7"/>
        <v>16000</v>
      </c>
    </row>
    <row r="85" spans="1:16" ht="24" x14ac:dyDescent="0.3">
      <c r="A85" s="40" t="s">
        <v>83</v>
      </c>
      <c r="B85" s="28" t="s">
        <v>43</v>
      </c>
      <c r="C85" s="28" t="s">
        <v>100</v>
      </c>
      <c r="D85" s="29" t="s">
        <v>101</v>
      </c>
      <c r="E85" s="29" t="s">
        <v>54</v>
      </c>
      <c r="F85" s="43" t="s">
        <v>84</v>
      </c>
      <c r="G85" s="29" t="s">
        <v>48</v>
      </c>
      <c r="H85" s="32">
        <v>40000</v>
      </c>
      <c r="I85" s="32"/>
      <c r="J85" s="32">
        <f t="shared" si="5"/>
        <v>40000</v>
      </c>
      <c r="K85" s="32">
        <v>40000</v>
      </c>
      <c r="L85" s="32"/>
      <c r="M85" s="32">
        <f t="shared" si="6"/>
        <v>40000</v>
      </c>
      <c r="N85" s="32">
        <v>40000</v>
      </c>
      <c r="O85" s="32"/>
      <c r="P85" s="32">
        <f t="shared" si="7"/>
        <v>40000</v>
      </c>
    </row>
    <row r="86" spans="1:16" x14ac:dyDescent="0.3">
      <c r="A86" s="82" t="s">
        <v>85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86</v>
      </c>
      <c r="G86" s="29" t="s">
        <v>48</v>
      </c>
      <c r="H86" s="32">
        <v>30000</v>
      </c>
      <c r="I86" s="32"/>
      <c r="J86" s="32">
        <f t="shared" si="5"/>
        <v>30000</v>
      </c>
      <c r="K86" s="32">
        <v>30000</v>
      </c>
      <c r="L86" s="32"/>
      <c r="M86" s="32">
        <f t="shared" si="6"/>
        <v>30000</v>
      </c>
      <c r="N86" s="32">
        <v>30000</v>
      </c>
      <c r="O86" s="32"/>
      <c r="P86" s="32">
        <f t="shared" si="7"/>
        <v>30000</v>
      </c>
    </row>
    <row r="87" spans="1:16" x14ac:dyDescent="0.3">
      <c r="A87" s="82" t="s">
        <v>220</v>
      </c>
      <c r="B87" s="28" t="s">
        <v>43</v>
      </c>
      <c r="C87" s="28" t="s">
        <v>100</v>
      </c>
      <c r="D87" s="29" t="s">
        <v>101</v>
      </c>
      <c r="E87" s="29" t="s">
        <v>54</v>
      </c>
      <c r="F87" s="43" t="s">
        <v>219</v>
      </c>
      <c r="G87" s="29" t="s">
        <v>48</v>
      </c>
      <c r="H87" s="32">
        <v>150000</v>
      </c>
      <c r="I87" s="32"/>
      <c r="J87" s="32">
        <f t="shared" si="5"/>
        <v>150000</v>
      </c>
      <c r="K87" s="32">
        <v>0</v>
      </c>
      <c r="L87" s="32"/>
      <c r="M87" s="32">
        <f t="shared" si="6"/>
        <v>0</v>
      </c>
      <c r="N87" s="32">
        <v>0</v>
      </c>
      <c r="O87" s="32"/>
      <c r="P87" s="32">
        <f t="shared" si="7"/>
        <v>0</v>
      </c>
    </row>
    <row r="88" spans="1:16" x14ac:dyDescent="0.3">
      <c r="A88" s="40" t="s">
        <v>89</v>
      </c>
      <c r="B88" s="28" t="s">
        <v>43</v>
      </c>
      <c r="C88" s="28" t="s">
        <v>100</v>
      </c>
      <c r="D88" s="29" t="s">
        <v>101</v>
      </c>
      <c r="E88" s="29" t="s">
        <v>54</v>
      </c>
      <c r="F88" s="43" t="s">
        <v>90</v>
      </c>
      <c r="G88" s="29" t="s">
        <v>48</v>
      </c>
      <c r="H88" s="32">
        <v>54556</v>
      </c>
      <c r="I88" s="32"/>
      <c r="J88" s="32">
        <f t="shared" si="5"/>
        <v>54556</v>
      </c>
      <c r="K88" s="32">
        <v>40000</v>
      </c>
      <c r="L88" s="32"/>
      <c r="M88" s="32">
        <f t="shared" si="6"/>
        <v>40000</v>
      </c>
      <c r="N88" s="32">
        <v>40000</v>
      </c>
      <c r="O88" s="32"/>
      <c r="P88" s="32">
        <f t="shared" si="7"/>
        <v>40000</v>
      </c>
    </row>
    <row r="89" spans="1:16" x14ac:dyDescent="0.3">
      <c r="A89" s="40" t="s">
        <v>106</v>
      </c>
      <c r="B89" s="44" t="s">
        <v>43</v>
      </c>
      <c r="C89" s="44" t="s">
        <v>100</v>
      </c>
      <c r="D89" s="29" t="s">
        <v>101</v>
      </c>
      <c r="E89" s="43" t="s">
        <v>54</v>
      </c>
      <c r="F89" s="43" t="s">
        <v>107</v>
      </c>
      <c r="G89" s="29" t="s">
        <v>48</v>
      </c>
      <c r="H89" s="32">
        <v>22500</v>
      </c>
      <c r="I89" s="32"/>
      <c r="J89" s="32">
        <f t="shared" si="5"/>
        <v>22500</v>
      </c>
      <c r="K89" s="32">
        <v>22500</v>
      </c>
      <c r="L89" s="32"/>
      <c r="M89" s="32">
        <f t="shared" si="6"/>
        <v>22500</v>
      </c>
      <c r="N89" s="32">
        <v>22500</v>
      </c>
      <c r="O89" s="32"/>
      <c r="P89" s="32">
        <f t="shared" si="7"/>
        <v>22500</v>
      </c>
    </row>
    <row r="90" spans="1:16" x14ac:dyDescent="0.3">
      <c r="A90" s="40" t="s">
        <v>91</v>
      </c>
      <c r="B90" s="28" t="s">
        <v>43</v>
      </c>
      <c r="C90" s="28" t="s">
        <v>100</v>
      </c>
      <c r="D90" s="29" t="s">
        <v>101</v>
      </c>
      <c r="E90" s="45" t="s">
        <v>54</v>
      </c>
      <c r="F90" s="45" t="s">
        <v>92</v>
      </c>
      <c r="G90" s="45" t="s">
        <v>48</v>
      </c>
      <c r="H90" s="32">
        <v>65444</v>
      </c>
      <c r="I90" s="32"/>
      <c r="J90" s="32">
        <f t="shared" si="5"/>
        <v>65444</v>
      </c>
      <c r="K90" s="32">
        <v>80000</v>
      </c>
      <c r="L90" s="32"/>
      <c r="M90" s="32">
        <f t="shared" si="6"/>
        <v>80000</v>
      </c>
      <c r="N90" s="32">
        <v>80000</v>
      </c>
      <c r="O90" s="32"/>
      <c r="P90" s="32">
        <f t="shared" si="7"/>
        <v>80000</v>
      </c>
    </row>
    <row r="91" spans="1:16" ht="24" x14ac:dyDescent="0.3">
      <c r="A91" s="40" t="s">
        <v>278</v>
      </c>
      <c r="B91" s="28" t="s">
        <v>43</v>
      </c>
      <c r="C91" s="28" t="s">
        <v>100</v>
      </c>
      <c r="D91" s="29" t="s">
        <v>101</v>
      </c>
      <c r="E91" s="45" t="s">
        <v>276</v>
      </c>
      <c r="F91" s="45" t="s">
        <v>275</v>
      </c>
      <c r="G91" s="45" t="s">
        <v>48</v>
      </c>
      <c r="H91" s="32">
        <v>0</v>
      </c>
      <c r="I91" s="32">
        <v>29461.06</v>
      </c>
      <c r="J91" s="32">
        <f t="shared" si="5"/>
        <v>29461.06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ht="24" x14ac:dyDescent="0.3">
      <c r="A92" s="40" t="s">
        <v>279</v>
      </c>
      <c r="B92" s="28" t="s">
        <v>43</v>
      </c>
      <c r="C92" s="28" t="s">
        <v>100</v>
      </c>
      <c r="D92" s="29" t="s">
        <v>101</v>
      </c>
      <c r="E92" s="45" t="s">
        <v>276</v>
      </c>
      <c r="F92" s="45" t="s">
        <v>277</v>
      </c>
      <c r="G92" s="45" t="s">
        <v>48</v>
      </c>
      <c r="H92" s="32">
        <v>0</v>
      </c>
      <c r="I92" s="32">
        <v>10438</v>
      </c>
      <c r="J92" s="32">
        <f t="shared" si="5"/>
        <v>10438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40" t="s">
        <v>93</v>
      </c>
      <c r="B93" s="28" t="s">
        <v>43</v>
      </c>
      <c r="C93" s="28" t="s">
        <v>100</v>
      </c>
      <c r="D93" s="29" t="s">
        <v>101</v>
      </c>
      <c r="E93" s="29" t="s">
        <v>94</v>
      </c>
      <c r="F93" s="46" t="s">
        <v>95</v>
      </c>
      <c r="G93" s="46" t="s">
        <v>48</v>
      </c>
      <c r="H93" s="32">
        <v>60238</v>
      </c>
      <c r="I93" s="32"/>
      <c r="J93" s="32">
        <f t="shared" si="5"/>
        <v>60238</v>
      </c>
      <c r="K93" s="32">
        <v>60238</v>
      </c>
      <c r="L93" s="32"/>
      <c r="M93" s="32">
        <f t="shared" si="6"/>
        <v>60238</v>
      </c>
      <c r="N93" s="32">
        <v>60238</v>
      </c>
      <c r="O93" s="32"/>
      <c r="P93" s="32">
        <f t="shared" si="7"/>
        <v>60238</v>
      </c>
    </row>
    <row r="94" spans="1:16" x14ac:dyDescent="0.3">
      <c r="A94" s="40" t="s">
        <v>108</v>
      </c>
      <c r="B94" s="28" t="s">
        <v>43</v>
      </c>
      <c r="C94" s="28" t="s">
        <v>100</v>
      </c>
      <c r="D94" s="29" t="s">
        <v>101</v>
      </c>
      <c r="E94" s="29" t="s">
        <v>94</v>
      </c>
      <c r="F94" s="46" t="s">
        <v>97</v>
      </c>
      <c r="G94" s="46" t="s">
        <v>48</v>
      </c>
      <c r="H94" s="32">
        <v>25281</v>
      </c>
      <c r="I94" s="32"/>
      <c r="J94" s="32">
        <f t="shared" si="5"/>
        <v>25281</v>
      </c>
      <c r="K94" s="32">
        <v>25281</v>
      </c>
      <c r="L94" s="32"/>
      <c r="M94" s="32">
        <f t="shared" si="6"/>
        <v>25281</v>
      </c>
      <c r="N94" s="32">
        <v>25281</v>
      </c>
      <c r="O94" s="32"/>
      <c r="P94" s="32">
        <f t="shared" si="7"/>
        <v>25281</v>
      </c>
    </row>
    <row r="95" spans="1:16" x14ac:dyDescent="0.3">
      <c r="A95" s="40" t="s">
        <v>109</v>
      </c>
      <c r="B95" s="28" t="s">
        <v>43</v>
      </c>
      <c r="C95" s="28" t="s">
        <v>100</v>
      </c>
      <c r="D95" s="29" t="s">
        <v>101</v>
      </c>
      <c r="E95" s="29" t="s">
        <v>110</v>
      </c>
      <c r="F95" s="46" t="s">
        <v>111</v>
      </c>
      <c r="G95" s="46" t="s">
        <v>48</v>
      </c>
      <c r="H95" s="32">
        <v>37790</v>
      </c>
      <c r="I95" s="32"/>
      <c r="J95" s="32">
        <f t="shared" si="5"/>
        <v>37790</v>
      </c>
      <c r="K95" s="32">
        <v>37790</v>
      </c>
      <c r="L95" s="32"/>
      <c r="M95" s="32">
        <f t="shared" si="6"/>
        <v>37790</v>
      </c>
      <c r="N95" s="32">
        <v>37790</v>
      </c>
      <c r="O95" s="32"/>
      <c r="P95" s="32">
        <f t="shared" si="7"/>
        <v>37790</v>
      </c>
    </row>
    <row r="96" spans="1:16" ht="24" x14ac:dyDescent="0.3">
      <c r="A96" s="40" t="s">
        <v>229</v>
      </c>
      <c r="B96" s="28" t="s">
        <v>43</v>
      </c>
      <c r="C96" s="28" t="s">
        <v>100</v>
      </c>
      <c r="D96" s="29" t="s">
        <v>101</v>
      </c>
      <c r="E96" s="29" t="s">
        <v>227</v>
      </c>
      <c r="F96" s="46" t="s">
        <v>228</v>
      </c>
      <c r="G96" s="46" t="s">
        <v>48</v>
      </c>
      <c r="H96" s="32">
        <v>177.02</v>
      </c>
      <c r="I96" s="32"/>
      <c r="J96" s="32">
        <f t="shared" si="5"/>
        <v>177.02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672" t="s">
        <v>98</v>
      </c>
      <c r="B97" s="672"/>
      <c r="C97" s="672"/>
      <c r="D97" s="672"/>
      <c r="E97" s="672"/>
      <c r="F97" s="672"/>
      <c r="G97" s="672"/>
      <c r="H97" s="98">
        <f t="shared" ref="H97:P97" si="8">SUM(H66:H96)</f>
        <v>12665804.629999999</v>
      </c>
      <c r="I97" s="98">
        <f t="shared" si="8"/>
        <v>0</v>
      </c>
      <c r="J97" s="98">
        <f t="shared" si="8"/>
        <v>12665804.629999999</v>
      </c>
      <c r="K97" s="98">
        <f t="shared" si="8"/>
        <v>13879548.150000002</v>
      </c>
      <c r="L97" s="98">
        <f t="shared" si="8"/>
        <v>0</v>
      </c>
      <c r="M97" s="98">
        <f t="shared" si="8"/>
        <v>13879548.150000002</v>
      </c>
      <c r="N97" s="98">
        <f t="shared" si="8"/>
        <v>14290031.449999997</v>
      </c>
      <c r="O97" s="98">
        <f t="shared" si="8"/>
        <v>0</v>
      </c>
      <c r="P97" s="98">
        <f t="shared" si="8"/>
        <v>14290031.449999997</v>
      </c>
    </row>
    <row r="98" spans="1:16" ht="15" customHeight="1" x14ac:dyDescent="0.3">
      <c r="A98" s="704" t="s">
        <v>112</v>
      </c>
      <c r="B98" s="704"/>
      <c r="C98" s="704"/>
      <c r="D98" s="704"/>
      <c r="E98" s="704"/>
      <c r="F98" s="704"/>
      <c r="G98" s="704"/>
      <c r="H98" s="704"/>
      <c r="I98" s="704"/>
      <c r="J98" s="704"/>
      <c r="K98" s="704"/>
      <c r="L98" s="704"/>
      <c r="M98" s="704"/>
      <c r="N98" s="704"/>
      <c r="O98" s="704"/>
      <c r="P98" s="704"/>
    </row>
    <row r="99" spans="1:16" x14ac:dyDescent="0.3">
      <c r="A99" s="40" t="s">
        <v>87</v>
      </c>
      <c r="B99" s="40" t="s">
        <v>43</v>
      </c>
      <c r="C99" s="40" t="s">
        <v>44</v>
      </c>
      <c r="D99" s="45" t="s">
        <v>45</v>
      </c>
      <c r="E99" s="45" t="s">
        <v>54</v>
      </c>
      <c r="F99" s="45" t="s">
        <v>88</v>
      </c>
      <c r="G99" s="99" t="s">
        <v>113</v>
      </c>
      <c r="H99" s="32">
        <v>5000000</v>
      </c>
      <c r="I99" s="32"/>
      <c r="J99" s="32">
        <f>H99+I99</f>
        <v>5000000</v>
      </c>
      <c r="K99" s="32">
        <v>5800000</v>
      </c>
      <c r="L99" s="32"/>
      <c r="M99" s="32">
        <f>K99+L99</f>
        <v>5800000</v>
      </c>
      <c r="N99" s="32">
        <v>5800000</v>
      </c>
      <c r="O99" s="97"/>
      <c r="P99" s="32">
        <f>N99+O99</f>
        <v>5800000</v>
      </c>
    </row>
    <row r="100" spans="1:16" x14ac:dyDescent="0.3">
      <c r="A100" s="672" t="s">
        <v>114</v>
      </c>
      <c r="B100" s="672"/>
      <c r="C100" s="672"/>
      <c r="D100" s="672"/>
      <c r="E100" s="672"/>
      <c r="F100" s="672"/>
      <c r="G100" s="672"/>
      <c r="H100" s="100">
        <f>SUM(H99)</f>
        <v>5000000</v>
      </c>
      <c r="I100" s="100">
        <f t="shared" ref="I100:P100" si="9">SUM(I99)</f>
        <v>0</v>
      </c>
      <c r="J100" s="100">
        <f t="shared" si="9"/>
        <v>5000000</v>
      </c>
      <c r="K100" s="100">
        <f t="shared" si="9"/>
        <v>5800000</v>
      </c>
      <c r="L100" s="100">
        <f t="shared" si="9"/>
        <v>0</v>
      </c>
      <c r="M100" s="100">
        <f t="shared" si="9"/>
        <v>5800000</v>
      </c>
      <c r="N100" s="100">
        <f t="shared" si="9"/>
        <v>5800000</v>
      </c>
      <c r="O100" s="100">
        <f t="shared" si="9"/>
        <v>0</v>
      </c>
      <c r="P100" s="100">
        <f t="shared" si="9"/>
        <v>5800000</v>
      </c>
    </row>
    <row r="101" spans="1:16" hidden="1" x14ac:dyDescent="0.3">
      <c r="A101" s="702" t="s">
        <v>115</v>
      </c>
      <c r="B101" s="702"/>
      <c r="C101" s="702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97"/>
      <c r="P101" s="97"/>
    </row>
    <row r="102" spans="1:16" ht="25.2" hidden="1" customHeight="1" thickBot="1" x14ac:dyDescent="0.35">
      <c r="A102" s="702"/>
      <c r="B102" s="702"/>
      <c r="C102" s="702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97"/>
      <c r="P102" s="97"/>
    </row>
    <row r="103" spans="1:16" hidden="1" x14ac:dyDescent="0.3">
      <c r="A103" s="82" t="s">
        <v>42</v>
      </c>
      <c r="B103" s="58" t="s">
        <v>43</v>
      </c>
      <c r="C103" s="58" t="s">
        <v>44</v>
      </c>
      <c r="D103" s="58" t="s">
        <v>116</v>
      </c>
      <c r="E103" s="58" t="s">
        <v>46</v>
      </c>
      <c r="F103" s="58" t="s">
        <v>47</v>
      </c>
      <c r="G103" s="57" t="s">
        <v>117</v>
      </c>
      <c r="H103" s="32"/>
      <c r="I103" s="32"/>
      <c r="J103" s="32"/>
      <c r="K103" s="32"/>
      <c r="L103" s="32"/>
      <c r="M103" s="32"/>
      <c r="N103" s="32"/>
      <c r="O103" s="97"/>
      <c r="P103" s="97"/>
    </row>
    <row r="104" spans="1:16" hidden="1" x14ac:dyDescent="0.3">
      <c r="A104" s="82" t="s">
        <v>50</v>
      </c>
      <c r="B104" s="58" t="s">
        <v>43</v>
      </c>
      <c r="C104" s="58" t="s">
        <v>44</v>
      </c>
      <c r="D104" s="58" t="s">
        <v>116</v>
      </c>
      <c r="E104" s="58" t="s">
        <v>51</v>
      </c>
      <c r="F104" s="58" t="s">
        <v>52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118</v>
      </c>
      <c r="B105" s="58" t="s">
        <v>43</v>
      </c>
      <c r="C105" s="58" t="s">
        <v>44</v>
      </c>
      <c r="D105" s="58" t="s">
        <v>116</v>
      </c>
      <c r="E105" s="58" t="s">
        <v>54</v>
      </c>
      <c r="F105" s="58" t="s">
        <v>119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702" t="s">
        <v>120</v>
      </c>
      <c r="B106" s="702"/>
      <c r="C106" s="702"/>
      <c r="D106" s="702"/>
      <c r="E106" s="702"/>
      <c r="F106" s="702"/>
      <c r="G106" s="702"/>
      <c r="H106" s="59">
        <f>SUM(H103:H105)</f>
        <v>0</v>
      </c>
      <c r="I106" s="59"/>
      <c r="J106" s="59"/>
      <c r="K106" s="59">
        <f t="shared" ref="K106:N106" si="10">SUM(K103:K105)</f>
        <v>0</v>
      </c>
      <c r="L106" s="59"/>
      <c r="M106" s="59"/>
      <c r="N106" s="59">
        <f t="shared" si="10"/>
        <v>0</v>
      </c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100</v>
      </c>
      <c r="D107" s="58" t="s">
        <v>121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100</v>
      </c>
      <c r="D108" s="58" t="s">
        <v>121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100</v>
      </c>
      <c r="D109" s="58" t="s">
        <v>121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40" t="s">
        <v>122</v>
      </c>
      <c r="B110" s="58" t="s">
        <v>43</v>
      </c>
      <c r="C110" s="58" t="s">
        <v>123</v>
      </c>
      <c r="D110" s="58" t="s">
        <v>121</v>
      </c>
      <c r="E110" s="58" t="s">
        <v>54</v>
      </c>
      <c r="F110" s="58" t="s">
        <v>124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05" t="s">
        <v>125</v>
      </c>
      <c r="B111" s="705"/>
      <c r="C111" s="705"/>
      <c r="D111" s="705"/>
      <c r="E111" s="705"/>
      <c r="F111" s="705"/>
      <c r="G111" s="705"/>
      <c r="H111" s="83">
        <f>SUM(H107:H110)</f>
        <v>0</v>
      </c>
      <c r="I111" s="83"/>
      <c r="J111" s="83"/>
      <c r="K111" s="83">
        <f t="shared" ref="K111:N111" si="11">SUM(K107:K110)</f>
        <v>0</v>
      </c>
      <c r="L111" s="83"/>
      <c r="M111" s="83"/>
      <c r="N111" s="83">
        <f t="shared" si="11"/>
        <v>0</v>
      </c>
      <c r="O111" s="97"/>
      <c r="P111" s="97"/>
    </row>
    <row r="112" spans="1:16" hidden="1" x14ac:dyDescent="0.3">
      <c r="A112" s="706" t="s">
        <v>126</v>
      </c>
      <c r="B112" s="706"/>
      <c r="C112" s="706"/>
      <c r="D112" s="706"/>
      <c r="E112" s="706"/>
      <c r="F112" s="706"/>
      <c r="G112" s="706"/>
      <c r="H112" s="101">
        <f>H106+H111</f>
        <v>0</v>
      </c>
      <c r="I112" s="101"/>
      <c r="J112" s="101"/>
      <c r="K112" s="101">
        <f t="shared" ref="K112:N112" si="12">K106+K111</f>
        <v>0</v>
      </c>
      <c r="L112" s="101"/>
      <c r="M112" s="101"/>
      <c r="N112" s="101">
        <f t="shared" si="12"/>
        <v>0</v>
      </c>
      <c r="O112" s="97"/>
      <c r="P112" s="97"/>
    </row>
    <row r="113" spans="1:16" hidden="1" x14ac:dyDescent="0.3">
      <c r="A113" s="700" t="s">
        <v>127</v>
      </c>
      <c r="B113" s="700"/>
      <c r="C113" s="700"/>
      <c r="D113" s="700"/>
      <c r="E113" s="700"/>
      <c r="F113" s="700"/>
      <c r="G113" s="700"/>
      <c r="H113" s="700"/>
      <c r="I113" s="700"/>
      <c r="J113" s="700"/>
      <c r="K113" s="700"/>
      <c r="L113" s="700"/>
      <c r="M113" s="700"/>
      <c r="N113" s="700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100</v>
      </c>
      <c r="D114" s="58" t="s">
        <v>128</v>
      </c>
      <c r="E114" s="58" t="s">
        <v>46</v>
      </c>
      <c r="F114" s="58" t="s">
        <v>47</v>
      </c>
      <c r="G114" s="102" t="s">
        <v>129</v>
      </c>
      <c r="H114" s="32"/>
      <c r="I114" s="32"/>
      <c r="J114" s="32"/>
      <c r="K114" s="34"/>
      <c r="L114" s="34"/>
      <c r="M114" s="34"/>
      <c r="N114" s="34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100</v>
      </c>
      <c r="D115" s="58" t="s">
        <v>128</v>
      </c>
      <c r="E115" s="58" t="s">
        <v>51</v>
      </c>
      <c r="F115" s="58">
        <v>213000</v>
      </c>
      <c r="G115" s="102" t="s">
        <v>129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716" t="s">
        <v>130</v>
      </c>
      <c r="B116" s="716"/>
      <c r="C116" s="716"/>
      <c r="D116" s="716"/>
      <c r="E116" s="716"/>
      <c r="F116" s="716"/>
      <c r="G116" s="716"/>
      <c r="H116" s="121">
        <f>SUM(H114:H115)</f>
        <v>0</v>
      </c>
      <c r="I116" s="121"/>
      <c r="J116" s="121"/>
      <c r="K116" s="121">
        <f t="shared" ref="K116:N116" si="13">SUM(K114:K115)</f>
        <v>0</v>
      </c>
      <c r="L116" s="121"/>
      <c r="M116" s="121"/>
      <c r="N116" s="121">
        <f t="shared" si="13"/>
        <v>0</v>
      </c>
      <c r="O116" s="122"/>
      <c r="P116" s="122"/>
    </row>
    <row r="117" spans="1:16" x14ac:dyDescent="0.3">
      <c r="A117" s="702" t="s">
        <v>115</v>
      </c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</row>
    <row r="118" spans="1:16" x14ac:dyDescent="0.3">
      <c r="A118" s="702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</row>
    <row r="119" spans="1:16" x14ac:dyDescent="0.3">
      <c r="A119" s="82" t="s">
        <v>42</v>
      </c>
      <c r="B119" s="28" t="s">
        <v>43</v>
      </c>
      <c r="C119" s="28" t="s">
        <v>44</v>
      </c>
      <c r="D119" s="58" t="s">
        <v>116</v>
      </c>
      <c r="E119" s="29" t="s">
        <v>46</v>
      </c>
      <c r="F119" s="46" t="s">
        <v>47</v>
      </c>
      <c r="G119" s="46" t="s">
        <v>180</v>
      </c>
      <c r="H119" s="32">
        <v>22502334.919999998</v>
      </c>
      <c r="I119" s="32"/>
      <c r="J119" s="32">
        <f t="shared" ref="J119:J122" si="14">H119+I119</f>
        <v>22502334.919999998</v>
      </c>
      <c r="K119" s="32">
        <v>0</v>
      </c>
      <c r="L119" s="32"/>
      <c r="M119" s="32">
        <f t="shared" ref="M119:M122" si="15">K119+L119</f>
        <v>0</v>
      </c>
      <c r="N119" s="32">
        <v>0</v>
      </c>
      <c r="O119" s="32"/>
      <c r="P119" s="32">
        <f t="shared" ref="P119:P130" si="16">N119+O119</f>
        <v>0</v>
      </c>
    </row>
    <row r="120" spans="1:16" ht="36" x14ac:dyDescent="0.3">
      <c r="A120" s="36" t="s">
        <v>210</v>
      </c>
      <c r="B120" s="28" t="s">
        <v>43</v>
      </c>
      <c r="C120" s="28" t="s">
        <v>44</v>
      </c>
      <c r="D120" s="58" t="s">
        <v>116</v>
      </c>
      <c r="E120" s="29" t="s">
        <v>46</v>
      </c>
      <c r="F120" s="46" t="s">
        <v>209</v>
      </c>
      <c r="G120" s="46" t="s">
        <v>180</v>
      </c>
      <c r="H120" s="32">
        <v>39838.840000000004</v>
      </c>
      <c r="I120" s="32"/>
      <c r="J120" s="32">
        <f t="shared" si="14"/>
        <v>39838.840000000004</v>
      </c>
      <c r="K120" s="32"/>
      <c r="L120" s="32"/>
      <c r="M120" s="32"/>
      <c r="N120" s="32"/>
      <c r="O120" s="32"/>
      <c r="P120" s="32"/>
    </row>
    <row r="121" spans="1:16" x14ac:dyDescent="0.3">
      <c r="A121" s="82" t="s">
        <v>50</v>
      </c>
      <c r="B121" s="28" t="s">
        <v>43</v>
      </c>
      <c r="C121" s="28" t="s">
        <v>44</v>
      </c>
      <c r="D121" s="58" t="s">
        <v>116</v>
      </c>
      <c r="E121" s="29" t="s">
        <v>51</v>
      </c>
      <c r="F121" s="46" t="s">
        <v>52</v>
      </c>
      <c r="G121" s="46" t="s">
        <v>180</v>
      </c>
      <c r="H121" s="32">
        <v>5105802.3600000003</v>
      </c>
      <c r="I121" s="32"/>
      <c r="J121" s="32">
        <f t="shared" si="14"/>
        <v>5105802.3600000003</v>
      </c>
      <c r="K121" s="32">
        <v>0</v>
      </c>
      <c r="L121" s="32"/>
      <c r="M121" s="32">
        <f t="shared" si="15"/>
        <v>0</v>
      </c>
      <c r="N121" s="32">
        <v>0</v>
      </c>
      <c r="O121" s="32"/>
      <c r="P121" s="32">
        <f t="shared" si="16"/>
        <v>0</v>
      </c>
    </row>
    <row r="122" spans="1:16" x14ac:dyDescent="0.3">
      <c r="A122" s="82" t="s">
        <v>118</v>
      </c>
      <c r="B122" s="28" t="s">
        <v>43</v>
      </c>
      <c r="C122" s="28" t="s">
        <v>44</v>
      </c>
      <c r="D122" s="58" t="s">
        <v>116</v>
      </c>
      <c r="E122" s="29" t="s">
        <v>54</v>
      </c>
      <c r="F122" s="46" t="s">
        <v>119</v>
      </c>
      <c r="G122" s="46" t="s">
        <v>180</v>
      </c>
      <c r="H122" s="32">
        <v>47000</v>
      </c>
      <c r="I122" s="32"/>
      <c r="J122" s="32">
        <f t="shared" si="14"/>
        <v>47000</v>
      </c>
      <c r="K122" s="32">
        <v>0</v>
      </c>
      <c r="L122" s="32"/>
      <c r="M122" s="32">
        <f t="shared" si="15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715" t="s">
        <v>178</v>
      </c>
      <c r="B123" s="715"/>
      <c r="C123" s="715"/>
      <c r="D123" s="715"/>
      <c r="E123" s="715"/>
      <c r="F123" s="715"/>
      <c r="G123" s="715"/>
      <c r="H123" s="101">
        <f>SUM(H119:H122)</f>
        <v>27694976.119999997</v>
      </c>
      <c r="I123" s="101">
        <f t="shared" ref="I123:P123" si="17">SUM(I119:I122)</f>
        <v>0</v>
      </c>
      <c r="J123" s="101">
        <f t="shared" si="17"/>
        <v>27694976.119999997</v>
      </c>
      <c r="K123" s="101">
        <f t="shared" si="17"/>
        <v>0</v>
      </c>
      <c r="L123" s="101">
        <f t="shared" si="17"/>
        <v>0</v>
      </c>
      <c r="M123" s="101">
        <f t="shared" si="17"/>
        <v>0</v>
      </c>
      <c r="N123" s="101">
        <f t="shared" si="17"/>
        <v>0</v>
      </c>
      <c r="O123" s="101">
        <f t="shared" si="17"/>
        <v>0</v>
      </c>
      <c r="P123" s="101">
        <f t="shared" si="17"/>
        <v>0</v>
      </c>
    </row>
    <row r="124" spans="1:16" x14ac:dyDescent="0.3">
      <c r="A124" s="82" t="s">
        <v>42</v>
      </c>
      <c r="B124" s="28" t="s">
        <v>43</v>
      </c>
      <c r="C124" s="28" t="s">
        <v>100</v>
      </c>
      <c r="D124" s="58" t="s">
        <v>121</v>
      </c>
      <c r="E124" s="29" t="s">
        <v>46</v>
      </c>
      <c r="F124" s="46" t="s">
        <v>47</v>
      </c>
      <c r="G124" s="46" t="s">
        <v>180</v>
      </c>
      <c r="H124" s="32">
        <v>39599197.700000003</v>
      </c>
      <c r="I124" s="32"/>
      <c r="J124" s="32">
        <f t="shared" ref="J124:J130" si="18">H124+I124</f>
        <v>39599197.700000003</v>
      </c>
      <c r="K124" s="32">
        <v>0</v>
      </c>
      <c r="L124" s="32"/>
      <c r="M124" s="32">
        <f t="shared" ref="M124:M130" si="19">K124+L124</f>
        <v>0</v>
      </c>
      <c r="N124" s="32">
        <v>0</v>
      </c>
      <c r="O124" s="32"/>
      <c r="P124" s="32">
        <f t="shared" si="16"/>
        <v>0</v>
      </c>
    </row>
    <row r="125" spans="1:16" ht="36" x14ac:dyDescent="0.3">
      <c r="A125" s="36" t="s">
        <v>210</v>
      </c>
      <c r="B125" s="28" t="s">
        <v>43</v>
      </c>
      <c r="C125" s="28" t="s">
        <v>100</v>
      </c>
      <c r="D125" s="58" t="s">
        <v>121</v>
      </c>
      <c r="E125" s="29" t="s">
        <v>46</v>
      </c>
      <c r="F125" s="46" t="s">
        <v>209</v>
      </c>
      <c r="G125" s="46" t="s">
        <v>180</v>
      </c>
      <c r="H125" s="32">
        <v>63792.7</v>
      </c>
      <c r="I125" s="32"/>
      <c r="J125" s="32">
        <f t="shared" si="18"/>
        <v>63792.7</v>
      </c>
      <c r="K125" s="32"/>
      <c r="L125" s="32"/>
      <c r="M125" s="32"/>
      <c r="N125" s="32"/>
      <c r="O125" s="32"/>
      <c r="P125" s="32"/>
    </row>
    <row r="126" spans="1:16" x14ac:dyDescent="0.3">
      <c r="A126" s="82" t="s">
        <v>50</v>
      </c>
      <c r="B126" s="28" t="s">
        <v>43</v>
      </c>
      <c r="C126" s="28" t="s">
        <v>100</v>
      </c>
      <c r="D126" s="58" t="s">
        <v>121</v>
      </c>
      <c r="E126" s="29" t="s">
        <v>51</v>
      </c>
      <c r="F126" s="46" t="s">
        <v>52</v>
      </c>
      <c r="G126" s="46" t="s">
        <v>180</v>
      </c>
      <c r="H126" s="32">
        <v>8983667.3300000001</v>
      </c>
      <c r="I126" s="32"/>
      <c r="J126" s="32">
        <f t="shared" si="18"/>
        <v>8983667.3300000001</v>
      </c>
      <c r="K126" s="32">
        <v>0</v>
      </c>
      <c r="L126" s="32"/>
      <c r="M126" s="32">
        <f t="shared" si="19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82" t="s">
        <v>118</v>
      </c>
      <c r="B127" s="28" t="s">
        <v>43</v>
      </c>
      <c r="C127" s="28" t="s">
        <v>100</v>
      </c>
      <c r="D127" s="58" t="s">
        <v>121</v>
      </c>
      <c r="E127" s="29" t="s">
        <v>54</v>
      </c>
      <c r="F127" s="46" t="s">
        <v>119</v>
      </c>
      <c r="G127" s="46" t="s">
        <v>180</v>
      </c>
      <c r="H127" s="32">
        <v>54991.59</v>
      </c>
      <c r="I127" s="32"/>
      <c r="J127" s="32">
        <f t="shared" si="18"/>
        <v>54991.59</v>
      </c>
      <c r="K127" s="32">
        <v>0</v>
      </c>
      <c r="L127" s="32"/>
      <c r="M127" s="32">
        <f t="shared" si="19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82" t="s">
        <v>236</v>
      </c>
      <c r="B128" s="28" t="s">
        <v>43</v>
      </c>
      <c r="C128" s="28" t="s">
        <v>100</v>
      </c>
      <c r="D128" s="58" t="s">
        <v>121</v>
      </c>
      <c r="E128" s="29" t="s">
        <v>54</v>
      </c>
      <c r="F128" s="46" t="s">
        <v>235</v>
      </c>
      <c r="G128" s="46" t="s">
        <v>180</v>
      </c>
      <c r="H128" s="32">
        <v>2191130</v>
      </c>
      <c r="I128" s="32"/>
      <c r="J128" s="32">
        <f t="shared" si="18"/>
        <v>2191130</v>
      </c>
      <c r="K128" s="32"/>
      <c r="L128" s="32"/>
      <c r="M128" s="32"/>
      <c r="N128" s="32"/>
      <c r="O128" s="32"/>
      <c r="P128" s="32"/>
    </row>
    <row r="129" spans="1:16" ht="24" x14ac:dyDescent="0.3">
      <c r="A129" s="82" t="s">
        <v>214</v>
      </c>
      <c r="B129" s="28" t="s">
        <v>43</v>
      </c>
      <c r="C129" s="28" t="s">
        <v>100</v>
      </c>
      <c r="D129" s="58" t="s">
        <v>121</v>
      </c>
      <c r="E129" s="29" t="s">
        <v>54</v>
      </c>
      <c r="F129" s="46" t="s">
        <v>213</v>
      </c>
      <c r="G129" s="46" t="s">
        <v>180</v>
      </c>
      <c r="H129" s="32">
        <v>12746</v>
      </c>
      <c r="I129" s="32"/>
      <c r="J129" s="32">
        <f t="shared" si="18"/>
        <v>12746</v>
      </c>
      <c r="K129" s="32">
        <v>0</v>
      </c>
      <c r="L129" s="32"/>
      <c r="M129" s="32">
        <f t="shared" si="19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122</v>
      </c>
      <c r="B130" s="28" t="s">
        <v>43</v>
      </c>
      <c r="C130" s="28" t="s">
        <v>123</v>
      </c>
      <c r="D130" s="58" t="s">
        <v>121</v>
      </c>
      <c r="E130" s="29" t="s">
        <v>54</v>
      </c>
      <c r="F130" s="46" t="s">
        <v>124</v>
      </c>
      <c r="G130" s="46" t="s">
        <v>180</v>
      </c>
      <c r="H130" s="32">
        <v>4200</v>
      </c>
      <c r="I130" s="32"/>
      <c r="J130" s="32">
        <f t="shared" si="18"/>
        <v>4200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SUM(H124:H130)</f>
        <v>50909725.320000008</v>
      </c>
      <c r="I131" s="101">
        <f t="shared" ref="I131:P131" si="20">SUM(I124:I130)</f>
        <v>0</v>
      </c>
      <c r="J131" s="101">
        <f t="shared" si="20"/>
        <v>50909725.320000008</v>
      </c>
      <c r="K131" s="101">
        <f t="shared" si="20"/>
        <v>0</v>
      </c>
      <c r="L131" s="101">
        <f t="shared" si="20"/>
        <v>0</v>
      </c>
      <c r="M131" s="101">
        <f t="shared" si="20"/>
        <v>0</v>
      </c>
      <c r="N131" s="101">
        <f t="shared" si="20"/>
        <v>0</v>
      </c>
      <c r="O131" s="101">
        <f t="shared" si="20"/>
        <v>0</v>
      </c>
      <c r="P131" s="101">
        <f t="shared" si="20"/>
        <v>0</v>
      </c>
    </row>
    <row r="132" spans="1:16" x14ac:dyDescent="0.3">
      <c r="A132" s="706" t="s">
        <v>179</v>
      </c>
      <c r="B132" s="706"/>
      <c r="C132" s="706"/>
      <c r="D132" s="706"/>
      <c r="E132" s="706"/>
      <c r="F132" s="706"/>
      <c r="G132" s="706"/>
      <c r="H132" s="101">
        <f>H123+H131</f>
        <v>78604701.439999998</v>
      </c>
      <c r="I132" s="101">
        <f t="shared" ref="I132:P132" si="21">I123+I131</f>
        <v>0</v>
      </c>
      <c r="J132" s="101">
        <f t="shared" si="21"/>
        <v>78604701.439999998</v>
      </c>
      <c r="K132" s="101">
        <f t="shared" si="21"/>
        <v>0</v>
      </c>
      <c r="L132" s="101">
        <f t="shared" si="21"/>
        <v>0</v>
      </c>
      <c r="M132" s="101">
        <f t="shared" si="21"/>
        <v>0</v>
      </c>
      <c r="N132" s="101">
        <f t="shared" si="21"/>
        <v>0</v>
      </c>
      <c r="O132" s="101">
        <f t="shared" si="21"/>
        <v>0</v>
      </c>
      <c r="P132" s="101">
        <f t="shared" si="21"/>
        <v>0</v>
      </c>
    </row>
    <row r="133" spans="1:16" x14ac:dyDescent="0.3">
      <c r="A133" s="725" t="s">
        <v>201</v>
      </c>
      <c r="B133" s="726"/>
      <c r="C133" s="726"/>
      <c r="D133" s="726"/>
      <c r="E133" s="726"/>
      <c r="F133" s="726"/>
      <c r="G133" s="726"/>
      <c r="H133" s="726"/>
      <c r="I133" s="726"/>
      <c r="J133" s="726"/>
      <c r="K133" s="726"/>
      <c r="L133" s="726"/>
      <c r="M133" s="726"/>
      <c r="N133" s="726"/>
      <c r="O133" s="726"/>
      <c r="P133" s="727"/>
    </row>
    <row r="134" spans="1:16" x14ac:dyDescent="0.3">
      <c r="A134" s="82" t="s">
        <v>42</v>
      </c>
      <c r="B134" s="28" t="s">
        <v>43</v>
      </c>
      <c r="C134" s="28" t="s">
        <v>100</v>
      </c>
      <c r="D134" s="58" t="s">
        <v>202</v>
      </c>
      <c r="E134" s="29" t="s">
        <v>46</v>
      </c>
      <c r="F134" s="46" t="s">
        <v>47</v>
      </c>
      <c r="G134" s="46" t="s">
        <v>203</v>
      </c>
      <c r="H134" s="32">
        <v>4554000</v>
      </c>
      <c r="I134" s="32"/>
      <c r="J134" s="26">
        <f t="shared" ref="J134:J135" si="22">H134+I134</f>
        <v>4554000</v>
      </c>
      <c r="K134" s="32">
        <v>0</v>
      </c>
      <c r="L134" s="32"/>
      <c r="M134" s="26">
        <f t="shared" ref="M134:M135" si="23">K134+L134</f>
        <v>0</v>
      </c>
      <c r="N134" s="32">
        <v>0</v>
      </c>
      <c r="O134" s="147"/>
      <c r="P134" s="148">
        <f t="shared" ref="P134:P135" si="24">N134+O134</f>
        <v>0</v>
      </c>
    </row>
    <row r="135" spans="1:16" x14ac:dyDescent="0.3">
      <c r="A135" s="82" t="s">
        <v>50</v>
      </c>
      <c r="B135" s="28" t="s">
        <v>43</v>
      </c>
      <c r="C135" s="28" t="s">
        <v>100</v>
      </c>
      <c r="D135" s="58" t="s">
        <v>202</v>
      </c>
      <c r="E135" s="29" t="s">
        <v>51</v>
      </c>
      <c r="F135" s="46" t="s">
        <v>52</v>
      </c>
      <c r="G135" s="46" t="s">
        <v>203</v>
      </c>
      <c r="H135" s="32">
        <v>1375308</v>
      </c>
      <c r="I135" s="32"/>
      <c r="J135" s="26">
        <f t="shared" si="22"/>
        <v>1375308</v>
      </c>
      <c r="K135" s="32">
        <v>0</v>
      </c>
      <c r="L135" s="32"/>
      <c r="M135" s="26">
        <f t="shared" si="23"/>
        <v>0</v>
      </c>
      <c r="N135" s="32">
        <v>0</v>
      </c>
      <c r="O135" s="147"/>
      <c r="P135" s="148">
        <f t="shared" si="24"/>
        <v>0</v>
      </c>
    </row>
    <row r="136" spans="1:16" ht="15" thickBot="1" x14ac:dyDescent="0.35">
      <c r="A136" s="728" t="s">
        <v>204</v>
      </c>
      <c r="B136" s="728"/>
      <c r="C136" s="728"/>
      <c r="D136" s="728"/>
      <c r="E136" s="728"/>
      <c r="F136" s="728"/>
      <c r="G136" s="728"/>
      <c r="H136" s="149">
        <f>SUM(H134:H135)</f>
        <v>5929308</v>
      </c>
      <c r="I136" s="149">
        <f t="shared" ref="I136:P136" si="25">SUM(I134:I135)</f>
        <v>0</v>
      </c>
      <c r="J136" s="149">
        <f t="shared" si="25"/>
        <v>5929308</v>
      </c>
      <c r="K136" s="149">
        <f t="shared" si="25"/>
        <v>0</v>
      </c>
      <c r="L136" s="149">
        <f t="shared" si="25"/>
        <v>0</v>
      </c>
      <c r="M136" s="149">
        <f t="shared" si="25"/>
        <v>0</v>
      </c>
      <c r="N136" s="149">
        <f t="shared" si="25"/>
        <v>0</v>
      </c>
      <c r="O136" s="149">
        <f t="shared" si="25"/>
        <v>0</v>
      </c>
      <c r="P136" s="149">
        <f t="shared" si="25"/>
        <v>0</v>
      </c>
    </row>
    <row r="137" spans="1:16" ht="15" thickBot="1" x14ac:dyDescent="0.35">
      <c r="A137" s="729" t="s">
        <v>205</v>
      </c>
      <c r="B137" s="730"/>
      <c r="C137" s="730"/>
      <c r="D137" s="730"/>
      <c r="E137" s="730"/>
      <c r="F137" s="730"/>
      <c r="G137" s="730"/>
      <c r="H137" s="730"/>
      <c r="I137" s="730"/>
      <c r="J137" s="730"/>
      <c r="K137" s="730"/>
      <c r="L137" s="730"/>
      <c r="M137" s="730"/>
      <c r="N137" s="730"/>
      <c r="O137" s="730"/>
      <c r="P137" s="731"/>
    </row>
    <row r="138" spans="1:16" x14ac:dyDescent="0.3">
      <c r="A138" s="150" t="s">
        <v>42</v>
      </c>
      <c r="B138" s="56" t="s">
        <v>43</v>
      </c>
      <c r="C138" s="56" t="s">
        <v>100</v>
      </c>
      <c r="D138" s="56" t="s">
        <v>206</v>
      </c>
      <c r="E138" s="56" t="s">
        <v>46</v>
      </c>
      <c r="F138" s="56" t="s">
        <v>47</v>
      </c>
      <c r="G138" s="46" t="s">
        <v>207</v>
      </c>
      <c r="H138" s="151">
        <v>251508</v>
      </c>
      <c r="I138" s="152"/>
      <c r="J138" s="26">
        <f t="shared" ref="J138:J139" si="26">H138+I138</f>
        <v>251508</v>
      </c>
      <c r="K138" s="26">
        <v>0</v>
      </c>
      <c r="L138" s="153"/>
      <c r="M138" s="26">
        <f t="shared" ref="M138:M139" si="27">K138+L138</f>
        <v>0</v>
      </c>
      <c r="N138" s="32">
        <v>0</v>
      </c>
      <c r="O138" s="147"/>
      <c r="P138" s="148">
        <f t="shared" ref="P138:P139" si="28">N138+O138</f>
        <v>0</v>
      </c>
    </row>
    <row r="139" spans="1:16" x14ac:dyDescent="0.3">
      <c r="A139" s="37" t="s">
        <v>50</v>
      </c>
      <c r="B139" s="61" t="s">
        <v>43</v>
      </c>
      <c r="C139" s="61" t="s">
        <v>100</v>
      </c>
      <c r="D139" s="61" t="s">
        <v>206</v>
      </c>
      <c r="E139" s="61" t="s">
        <v>51</v>
      </c>
      <c r="F139" s="61" t="s">
        <v>52</v>
      </c>
      <c r="G139" s="161" t="s">
        <v>207</v>
      </c>
      <c r="H139" s="154">
        <v>75955.42</v>
      </c>
      <c r="I139" s="162"/>
      <c r="J139" s="51">
        <f t="shared" si="26"/>
        <v>75955.42</v>
      </c>
      <c r="K139" s="51">
        <v>0</v>
      </c>
      <c r="L139" s="156"/>
      <c r="M139" s="51">
        <f t="shared" si="27"/>
        <v>0</v>
      </c>
      <c r="N139" s="38">
        <v>0</v>
      </c>
      <c r="O139" s="163"/>
      <c r="P139" s="164">
        <f t="shared" si="28"/>
        <v>0</v>
      </c>
    </row>
    <row r="140" spans="1:16" x14ac:dyDescent="0.3">
      <c r="A140" s="706" t="s">
        <v>208</v>
      </c>
      <c r="B140" s="706"/>
      <c r="C140" s="706"/>
      <c r="D140" s="706"/>
      <c r="E140" s="706"/>
      <c r="F140" s="706"/>
      <c r="G140" s="706"/>
      <c r="H140" s="98">
        <f>SUM(H138:H139)</f>
        <v>327463.42</v>
      </c>
      <c r="I140" s="98">
        <f>SUM(I138:I139)</f>
        <v>0</v>
      </c>
      <c r="J140" s="98">
        <f>H140+I140</f>
        <v>327463.42</v>
      </c>
      <c r="K140" s="98">
        <f t="shared" ref="K140" si="29">SUM(K138:K139)</f>
        <v>0</v>
      </c>
      <c r="L140" s="98"/>
      <c r="M140" s="98"/>
      <c r="N140" s="98">
        <f>SUM(N138:N139)</f>
        <v>0</v>
      </c>
      <c r="O140" s="98"/>
      <c r="P140" s="98"/>
    </row>
    <row r="141" spans="1:16" ht="30" customHeight="1" x14ac:dyDescent="0.3">
      <c r="A141" s="735" t="s">
        <v>216</v>
      </c>
      <c r="B141" s="736"/>
      <c r="C141" s="736"/>
      <c r="D141" s="736"/>
      <c r="E141" s="736"/>
      <c r="F141" s="736"/>
      <c r="G141" s="736"/>
      <c r="H141" s="736"/>
      <c r="I141" s="736"/>
      <c r="J141" s="736"/>
      <c r="K141" s="736"/>
      <c r="L141" s="736"/>
      <c r="M141" s="736"/>
      <c r="N141" s="736"/>
      <c r="O141" s="736"/>
      <c r="P141" s="737"/>
    </row>
    <row r="142" spans="1:16" x14ac:dyDescent="0.3">
      <c r="A142" s="150" t="s">
        <v>42</v>
      </c>
      <c r="B142" s="56" t="s">
        <v>43</v>
      </c>
      <c r="C142" s="56" t="s">
        <v>100</v>
      </c>
      <c r="D142" s="58" t="s">
        <v>217</v>
      </c>
      <c r="E142" s="58" t="s">
        <v>46</v>
      </c>
      <c r="F142" s="56" t="s">
        <v>47</v>
      </c>
      <c r="G142" s="46" t="s">
        <v>218</v>
      </c>
      <c r="H142" s="155">
        <v>99000</v>
      </c>
      <c r="I142" s="155"/>
      <c r="J142" s="26">
        <f t="shared" ref="J142:J143" si="30">H142+I142</f>
        <v>99000</v>
      </c>
      <c r="K142" s="32">
        <v>0</v>
      </c>
      <c r="L142" s="34"/>
      <c r="M142" s="26">
        <f t="shared" ref="M142:M143" si="31">K142+L142</f>
        <v>0</v>
      </c>
      <c r="N142" s="32">
        <v>0</v>
      </c>
      <c r="O142" s="147"/>
      <c r="P142" s="148">
        <f t="shared" ref="P142:P143" si="32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58" t="s">
        <v>217</v>
      </c>
      <c r="E143" s="58" t="s">
        <v>51</v>
      </c>
      <c r="F143" s="61" t="s">
        <v>52</v>
      </c>
      <c r="G143" s="46" t="s">
        <v>218</v>
      </c>
      <c r="H143" s="155">
        <v>29898</v>
      </c>
      <c r="I143" s="155"/>
      <c r="J143" s="51">
        <f t="shared" si="30"/>
        <v>29898</v>
      </c>
      <c r="K143" s="32">
        <v>0</v>
      </c>
      <c r="L143" s="34"/>
      <c r="M143" s="51">
        <f t="shared" si="31"/>
        <v>0</v>
      </c>
      <c r="N143" s="32">
        <v>0</v>
      </c>
      <c r="O143" s="147"/>
      <c r="P143" s="164">
        <f t="shared" si="32"/>
        <v>0</v>
      </c>
    </row>
    <row r="144" spans="1:16" x14ac:dyDescent="0.3">
      <c r="A144" s="706" t="s">
        <v>215</v>
      </c>
      <c r="B144" s="706"/>
      <c r="C144" s="706"/>
      <c r="D144" s="706"/>
      <c r="E144" s="706"/>
      <c r="F144" s="706"/>
      <c r="G144" s="706"/>
      <c r="H144" s="98">
        <f>SUM(H142:H143)</f>
        <v>128898</v>
      </c>
      <c r="I144" s="98">
        <f t="shared" ref="I144:P144" si="33">SUM(I142:I143)</f>
        <v>0</v>
      </c>
      <c r="J144" s="98">
        <f t="shared" si="33"/>
        <v>128898</v>
      </c>
      <c r="K144" s="98">
        <f t="shared" si="33"/>
        <v>0</v>
      </c>
      <c r="L144" s="98">
        <f t="shared" si="33"/>
        <v>0</v>
      </c>
      <c r="M144" s="98">
        <f t="shared" si="33"/>
        <v>0</v>
      </c>
      <c r="N144" s="98">
        <f t="shared" si="33"/>
        <v>0</v>
      </c>
      <c r="O144" s="98">
        <f t="shared" si="33"/>
        <v>0</v>
      </c>
      <c r="P144" s="98">
        <f t="shared" si="33"/>
        <v>0</v>
      </c>
    </row>
    <row r="145" spans="1:16" ht="28.95" customHeight="1" x14ac:dyDescent="0.3">
      <c r="A145" s="723" t="s">
        <v>160</v>
      </c>
      <c r="B145" s="687"/>
      <c r="C145" s="687"/>
      <c r="D145" s="687"/>
      <c r="E145" s="687"/>
      <c r="F145" s="687"/>
      <c r="G145" s="687"/>
      <c r="H145" s="687"/>
      <c r="I145" s="687"/>
      <c r="J145" s="687"/>
      <c r="K145" s="687"/>
      <c r="L145" s="687"/>
      <c r="M145" s="687"/>
      <c r="N145" s="687"/>
      <c r="O145" s="687"/>
      <c r="P145" s="724"/>
    </row>
    <row r="146" spans="1:16" ht="26.4" x14ac:dyDescent="0.3">
      <c r="A146" s="104" t="s">
        <v>161</v>
      </c>
      <c r="B146" s="40">
        <v>10</v>
      </c>
      <c r="C146" s="40" t="s">
        <v>162</v>
      </c>
      <c r="D146" s="45" t="s">
        <v>163</v>
      </c>
      <c r="E146" s="45" t="s">
        <v>174</v>
      </c>
      <c r="F146" s="45" t="s">
        <v>165</v>
      </c>
      <c r="G146" s="45" t="s">
        <v>182</v>
      </c>
      <c r="H146" s="32">
        <v>1916000</v>
      </c>
      <c r="I146" s="32"/>
      <c r="J146" s="32">
        <f>H146+I146</f>
        <v>1916000</v>
      </c>
      <c r="K146" s="32">
        <v>0</v>
      </c>
      <c r="L146" s="32"/>
      <c r="M146" s="32">
        <f>K146+L146</f>
        <v>0</v>
      </c>
      <c r="N146" s="32">
        <v>0</v>
      </c>
      <c r="O146" s="97"/>
      <c r="P146" s="32">
        <f>N146+O146</f>
        <v>0</v>
      </c>
    </row>
    <row r="147" spans="1:16" x14ac:dyDescent="0.3">
      <c r="A147" s="708" t="s">
        <v>167</v>
      </c>
      <c r="B147" s="709"/>
      <c r="C147" s="709"/>
      <c r="D147" s="709"/>
      <c r="E147" s="709"/>
      <c r="F147" s="709"/>
      <c r="G147" s="710"/>
      <c r="H147" s="101">
        <f t="shared" ref="H147:P147" si="34">SUM(H146:H146)</f>
        <v>1916000</v>
      </c>
      <c r="I147" s="101">
        <f t="shared" si="34"/>
        <v>0</v>
      </c>
      <c r="J147" s="101">
        <f t="shared" si="34"/>
        <v>1916000</v>
      </c>
      <c r="K147" s="101">
        <f t="shared" si="34"/>
        <v>0</v>
      </c>
      <c r="L147" s="101">
        <f t="shared" si="34"/>
        <v>0</v>
      </c>
      <c r="M147" s="101">
        <f t="shared" si="34"/>
        <v>0</v>
      </c>
      <c r="N147" s="101">
        <f t="shared" si="34"/>
        <v>0</v>
      </c>
      <c r="O147" s="101">
        <f t="shared" si="34"/>
        <v>0</v>
      </c>
      <c r="P147" s="101">
        <f t="shared" si="34"/>
        <v>0</v>
      </c>
    </row>
    <row r="148" spans="1:16" ht="25.2" customHeight="1" x14ac:dyDescent="0.3">
      <c r="A148" s="711" t="s">
        <v>168</v>
      </c>
      <c r="B148" s="712"/>
      <c r="C148" s="712"/>
      <c r="D148" s="712"/>
      <c r="E148" s="712"/>
      <c r="F148" s="712"/>
      <c r="G148" s="712"/>
      <c r="H148" s="712"/>
      <c r="I148" s="712"/>
      <c r="J148" s="712"/>
      <c r="K148" s="712"/>
      <c r="L148" s="712"/>
      <c r="M148" s="712"/>
      <c r="N148" s="712"/>
      <c r="O148" s="712"/>
      <c r="P148" s="713"/>
    </row>
    <row r="149" spans="1:16" ht="26.4" x14ac:dyDescent="0.3">
      <c r="A149" s="105" t="s">
        <v>161</v>
      </c>
      <c r="B149" s="106" t="s">
        <v>43</v>
      </c>
      <c r="C149" s="106" t="s">
        <v>100</v>
      </c>
      <c r="D149" s="107" t="s">
        <v>169</v>
      </c>
      <c r="E149" s="107" t="s">
        <v>164</v>
      </c>
      <c r="F149" s="107" t="s">
        <v>165</v>
      </c>
      <c r="G149" s="108" t="s">
        <v>170</v>
      </c>
      <c r="H149" s="32">
        <v>876245</v>
      </c>
      <c r="I149" s="32"/>
      <c r="J149" s="32">
        <f>H149+I149</f>
        <v>876245</v>
      </c>
      <c r="K149" s="32">
        <v>0</v>
      </c>
      <c r="L149" s="32"/>
      <c r="M149" s="32">
        <f t="shared" ref="M149:M150" si="35">K149+L149</f>
        <v>0</v>
      </c>
      <c r="N149" s="32">
        <v>0</v>
      </c>
      <c r="O149" s="97"/>
      <c r="P149" s="32">
        <f t="shared" ref="P149:P150" si="36">N149+O149</f>
        <v>0</v>
      </c>
    </row>
    <row r="150" spans="1:16" x14ac:dyDescent="0.3">
      <c r="A150" s="105" t="s">
        <v>175</v>
      </c>
      <c r="B150" s="40" t="s">
        <v>172</v>
      </c>
      <c r="C150" s="40" t="s">
        <v>173</v>
      </c>
      <c r="D150" s="45" t="s">
        <v>169</v>
      </c>
      <c r="E150" s="45" t="s">
        <v>174</v>
      </c>
      <c r="F150" s="45" t="s">
        <v>171</v>
      </c>
      <c r="G150" s="45" t="s">
        <v>170</v>
      </c>
      <c r="H150" s="32">
        <v>93777</v>
      </c>
      <c r="I150" s="32"/>
      <c r="J150" s="32">
        <f>H150+I150</f>
        <v>93777</v>
      </c>
      <c r="K150" s="32">
        <v>0</v>
      </c>
      <c r="L150" s="32"/>
      <c r="M150" s="32">
        <f t="shared" si="35"/>
        <v>0</v>
      </c>
      <c r="N150" s="32">
        <v>0</v>
      </c>
      <c r="O150" s="97"/>
      <c r="P150" s="32">
        <f t="shared" si="36"/>
        <v>0</v>
      </c>
    </row>
    <row r="151" spans="1:16" x14ac:dyDescent="0.3">
      <c r="A151" s="708" t="s">
        <v>176</v>
      </c>
      <c r="B151" s="709"/>
      <c r="C151" s="709"/>
      <c r="D151" s="709"/>
      <c r="E151" s="709"/>
      <c r="F151" s="709"/>
      <c r="G151" s="710"/>
      <c r="H151" s="101">
        <f>SUM(H149:H150)</f>
        <v>970022</v>
      </c>
      <c r="I151" s="101">
        <f t="shared" ref="I151:P151" si="37">SUM(I149:I150)</f>
        <v>0</v>
      </c>
      <c r="J151" s="101">
        <f t="shared" si="37"/>
        <v>970022</v>
      </c>
      <c r="K151" s="101">
        <f t="shared" si="37"/>
        <v>0</v>
      </c>
      <c r="L151" s="101">
        <f t="shared" si="37"/>
        <v>0</v>
      </c>
      <c r="M151" s="101">
        <f t="shared" si="37"/>
        <v>0</v>
      </c>
      <c r="N151" s="101">
        <f t="shared" si="37"/>
        <v>0</v>
      </c>
      <c r="O151" s="101">
        <f t="shared" si="37"/>
        <v>0</v>
      </c>
      <c r="P151" s="101">
        <f t="shared" si="37"/>
        <v>0</v>
      </c>
    </row>
    <row r="152" spans="1:16" x14ac:dyDescent="0.3">
      <c r="A152" s="717" t="s">
        <v>187</v>
      </c>
      <c r="B152" s="718"/>
      <c r="C152" s="718"/>
      <c r="D152" s="718"/>
      <c r="E152" s="718"/>
      <c r="F152" s="718"/>
      <c r="G152" s="718"/>
      <c r="H152" s="718"/>
      <c r="I152" s="718"/>
      <c r="J152" s="718"/>
      <c r="K152" s="718"/>
      <c r="L152" s="718"/>
      <c r="M152" s="718"/>
      <c r="N152" s="718"/>
      <c r="O152" s="718"/>
      <c r="P152" s="719"/>
    </row>
    <row r="153" spans="1:16" x14ac:dyDescent="0.3">
      <c r="A153" s="129" t="s">
        <v>81</v>
      </c>
      <c r="B153" s="130" t="s">
        <v>43</v>
      </c>
      <c r="C153" s="131" t="s">
        <v>100</v>
      </c>
      <c r="D153" s="131" t="s">
        <v>188</v>
      </c>
      <c r="E153" s="131">
        <v>244</v>
      </c>
      <c r="F153" s="131" t="s">
        <v>82</v>
      </c>
      <c r="G153" s="132" t="s">
        <v>189</v>
      </c>
      <c r="H153" s="32">
        <v>3150000</v>
      </c>
      <c r="I153" s="32"/>
      <c r="J153" s="32">
        <f>H153+I153</f>
        <v>3150000</v>
      </c>
      <c r="K153" s="32">
        <v>0</v>
      </c>
      <c r="L153" s="32"/>
      <c r="M153" s="32">
        <f t="shared" ref="M153" si="38">K153+L153</f>
        <v>0</v>
      </c>
      <c r="N153" s="32">
        <v>0</v>
      </c>
      <c r="O153" s="97"/>
      <c r="P153" s="32">
        <f t="shared" ref="P153" si="39">N153+O153</f>
        <v>0</v>
      </c>
    </row>
    <row r="154" spans="1:16" x14ac:dyDescent="0.3">
      <c r="A154" s="708" t="s">
        <v>190</v>
      </c>
      <c r="B154" s="709"/>
      <c r="C154" s="709"/>
      <c r="D154" s="709"/>
      <c r="E154" s="709"/>
      <c r="F154" s="709"/>
      <c r="G154" s="710"/>
      <c r="H154" s="101">
        <f>SUM(H153)</f>
        <v>3150000</v>
      </c>
      <c r="I154" s="101">
        <f t="shared" ref="I154:P154" si="40">SUM(I153)</f>
        <v>0</v>
      </c>
      <c r="J154" s="101">
        <f t="shared" si="40"/>
        <v>3150000</v>
      </c>
      <c r="K154" s="101">
        <f t="shared" si="40"/>
        <v>0</v>
      </c>
      <c r="L154" s="101">
        <f t="shared" si="40"/>
        <v>0</v>
      </c>
      <c r="M154" s="101">
        <f t="shared" si="40"/>
        <v>0</v>
      </c>
      <c r="N154" s="101">
        <f t="shared" si="40"/>
        <v>0</v>
      </c>
      <c r="O154" s="101">
        <f t="shared" si="40"/>
        <v>0</v>
      </c>
      <c r="P154" s="101">
        <f t="shared" si="40"/>
        <v>0</v>
      </c>
    </row>
    <row r="155" spans="1:16" x14ac:dyDescent="0.3">
      <c r="A155" s="720" t="s">
        <v>191</v>
      </c>
      <c r="B155" s="721"/>
      <c r="C155" s="721"/>
      <c r="D155" s="721"/>
      <c r="E155" s="721"/>
      <c r="F155" s="721"/>
      <c r="G155" s="721"/>
      <c r="H155" s="721"/>
      <c r="I155" s="721"/>
      <c r="J155" s="721"/>
      <c r="K155" s="721"/>
      <c r="L155" s="721"/>
      <c r="M155" s="721"/>
      <c r="N155" s="721"/>
      <c r="O155" s="721"/>
      <c r="P155" s="722"/>
    </row>
    <row r="156" spans="1:16" x14ac:dyDescent="0.3">
      <c r="A156" s="133" t="s">
        <v>259</v>
      </c>
      <c r="B156" s="133" t="s">
        <v>172</v>
      </c>
      <c r="C156" s="133" t="s">
        <v>173</v>
      </c>
      <c r="D156" s="134" t="s">
        <v>193</v>
      </c>
      <c r="E156" s="134" t="s">
        <v>174</v>
      </c>
      <c r="F156" s="134" t="s">
        <v>171</v>
      </c>
      <c r="G156" s="132" t="s">
        <v>195</v>
      </c>
      <c r="H156" s="32">
        <v>2156</v>
      </c>
      <c r="I156" s="32"/>
      <c r="J156" s="32">
        <f t="shared" ref="J156:J159" si="41">H156+I156</f>
        <v>2156</v>
      </c>
      <c r="K156" s="32">
        <v>0</v>
      </c>
      <c r="L156" s="32"/>
      <c r="M156" s="32">
        <f t="shared" ref="M156:M159" si="42">K156+L156</f>
        <v>0</v>
      </c>
      <c r="N156" s="32">
        <v>0</v>
      </c>
      <c r="O156" s="97"/>
      <c r="P156" s="32">
        <f t="shared" ref="P156:P159" si="43">N156+O156</f>
        <v>0</v>
      </c>
    </row>
    <row r="157" spans="1:16" x14ac:dyDescent="0.3">
      <c r="A157" s="133" t="s">
        <v>259</v>
      </c>
      <c r="B157" s="133" t="s">
        <v>172</v>
      </c>
      <c r="C157" s="133" t="s">
        <v>173</v>
      </c>
      <c r="D157" s="134" t="s">
        <v>194</v>
      </c>
      <c r="E157" s="134" t="s">
        <v>174</v>
      </c>
      <c r="F157" s="134" t="s">
        <v>171</v>
      </c>
      <c r="G157" s="132" t="s">
        <v>48</v>
      </c>
      <c r="H157" s="32">
        <v>924</v>
      </c>
      <c r="I157" s="32"/>
      <c r="J157" s="32">
        <f t="shared" si="41"/>
        <v>924</v>
      </c>
      <c r="K157" s="32">
        <v>0</v>
      </c>
      <c r="L157" s="32"/>
      <c r="M157" s="32">
        <f t="shared" si="42"/>
        <v>0</v>
      </c>
      <c r="N157" s="32">
        <v>0</v>
      </c>
      <c r="O157" s="97"/>
      <c r="P157" s="32">
        <f t="shared" si="43"/>
        <v>0</v>
      </c>
    </row>
    <row r="158" spans="1:16" ht="26.4" x14ac:dyDescent="0.3">
      <c r="A158" s="133" t="s">
        <v>192</v>
      </c>
      <c r="B158" s="133" t="s">
        <v>172</v>
      </c>
      <c r="C158" s="133" t="s">
        <v>173</v>
      </c>
      <c r="D158" s="134" t="s">
        <v>193</v>
      </c>
      <c r="E158" s="134" t="s">
        <v>164</v>
      </c>
      <c r="F158" s="134" t="s">
        <v>165</v>
      </c>
      <c r="G158" s="132" t="s">
        <v>195</v>
      </c>
      <c r="H158" s="32">
        <v>1260000</v>
      </c>
      <c r="I158" s="32"/>
      <c r="J158" s="32">
        <f t="shared" si="41"/>
        <v>1260000</v>
      </c>
      <c r="K158" s="32">
        <v>0</v>
      </c>
      <c r="L158" s="32"/>
      <c r="M158" s="32">
        <f t="shared" si="42"/>
        <v>0</v>
      </c>
      <c r="N158" s="32">
        <v>0</v>
      </c>
      <c r="O158" s="97"/>
      <c r="P158" s="32">
        <f t="shared" si="43"/>
        <v>0</v>
      </c>
    </row>
    <row r="159" spans="1:16" ht="26.4" x14ac:dyDescent="0.3">
      <c r="A159" s="133" t="s">
        <v>192</v>
      </c>
      <c r="B159" s="133" t="s">
        <v>172</v>
      </c>
      <c r="C159" s="133" t="s">
        <v>173</v>
      </c>
      <c r="D159" s="134" t="s">
        <v>194</v>
      </c>
      <c r="E159" s="134" t="s">
        <v>164</v>
      </c>
      <c r="F159" s="134" t="s">
        <v>165</v>
      </c>
      <c r="G159" s="132" t="s">
        <v>48</v>
      </c>
      <c r="H159" s="32">
        <v>540000</v>
      </c>
      <c r="I159" s="32"/>
      <c r="J159" s="32">
        <f t="shared" si="41"/>
        <v>540000</v>
      </c>
      <c r="K159" s="32">
        <v>0</v>
      </c>
      <c r="L159" s="32"/>
      <c r="M159" s="32">
        <f t="shared" si="42"/>
        <v>0</v>
      </c>
      <c r="N159" s="32">
        <v>0</v>
      </c>
      <c r="O159" s="97"/>
      <c r="P159" s="32">
        <f t="shared" si="43"/>
        <v>0</v>
      </c>
    </row>
    <row r="160" spans="1:16" x14ac:dyDescent="0.3">
      <c r="A160" s="708" t="s">
        <v>196</v>
      </c>
      <c r="B160" s="709"/>
      <c r="C160" s="709"/>
      <c r="D160" s="709"/>
      <c r="E160" s="709"/>
      <c r="F160" s="709"/>
      <c r="G160" s="710"/>
      <c r="H160" s="101">
        <f>SUM(H156:H159)</f>
        <v>1803080</v>
      </c>
      <c r="I160" s="101">
        <f t="shared" ref="I160:P160" si="44">SUM(I156:I159)</f>
        <v>0</v>
      </c>
      <c r="J160" s="101">
        <f>SUM(J156:J159)</f>
        <v>1803080</v>
      </c>
      <c r="K160" s="101">
        <f t="shared" si="44"/>
        <v>0</v>
      </c>
      <c r="L160" s="101">
        <f t="shared" si="44"/>
        <v>0</v>
      </c>
      <c r="M160" s="101">
        <f t="shared" si="44"/>
        <v>0</v>
      </c>
      <c r="N160" s="101">
        <f t="shared" si="44"/>
        <v>0</v>
      </c>
      <c r="O160" s="101">
        <f t="shared" si="44"/>
        <v>0</v>
      </c>
      <c r="P160" s="101">
        <f t="shared" si="44"/>
        <v>0</v>
      </c>
    </row>
    <row r="161" spans="1:16" x14ac:dyDescent="0.3">
      <c r="A161" s="738" t="s">
        <v>260</v>
      </c>
      <c r="B161" s="739"/>
      <c r="C161" s="739"/>
      <c r="D161" s="739"/>
      <c r="E161" s="739"/>
      <c r="F161" s="739"/>
      <c r="G161" s="739"/>
      <c r="H161" s="739"/>
      <c r="I161" s="739"/>
      <c r="J161" s="739"/>
      <c r="K161" s="739"/>
      <c r="L161" s="739"/>
      <c r="M161" s="739"/>
      <c r="N161" s="739"/>
      <c r="O161" s="739"/>
      <c r="P161" s="740"/>
    </row>
    <row r="162" spans="1:16" x14ac:dyDescent="0.3">
      <c r="A162" s="40" t="s">
        <v>73</v>
      </c>
      <c r="B162" s="133" t="s">
        <v>43</v>
      </c>
      <c r="C162" s="133" t="s">
        <v>100</v>
      </c>
      <c r="D162" s="134" t="s">
        <v>224</v>
      </c>
      <c r="E162" s="134" t="s">
        <v>54</v>
      </c>
      <c r="F162" s="134" t="s">
        <v>74</v>
      </c>
      <c r="G162" s="132" t="s">
        <v>225</v>
      </c>
      <c r="H162" s="32">
        <v>95164.5</v>
      </c>
      <c r="I162" s="32">
        <v>80907</v>
      </c>
      <c r="J162" s="32">
        <f t="shared" ref="J162:J165" si="45">H162+I162</f>
        <v>176071.5</v>
      </c>
      <c r="K162" s="32">
        <v>0</v>
      </c>
      <c r="L162" s="32"/>
      <c r="M162" s="32">
        <f t="shared" ref="M162:M170" si="46">K162+L162</f>
        <v>0</v>
      </c>
      <c r="N162" s="32">
        <v>0</v>
      </c>
      <c r="O162" s="97"/>
      <c r="P162" s="32">
        <f t="shared" ref="P162:P170" si="47">N162+O162</f>
        <v>0</v>
      </c>
    </row>
    <row r="163" spans="1:16" x14ac:dyDescent="0.3">
      <c r="A163" s="40" t="s">
        <v>73</v>
      </c>
      <c r="B163" s="133" t="s">
        <v>43</v>
      </c>
      <c r="C163" s="133" t="s">
        <v>100</v>
      </c>
      <c r="D163" s="134" t="s">
        <v>226</v>
      </c>
      <c r="E163" s="134" t="s">
        <v>54</v>
      </c>
      <c r="F163" s="134" t="s">
        <v>74</v>
      </c>
      <c r="G163" s="132" t="s">
        <v>48</v>
      </c>
      <c r="H163" s="32">
        <v>10573.5</v>
      </c>
      <c r="I163" s="32">
        <v>8990</v>
      </c>
      <c r="J163" s="32">
        <f t="shared" si="45"/>
        <v>19563.5</v>
      </c>
      <c r="K163" s="32">
        <v>0</v>
      </c>
      <c r="L163" s="32"/>
      <c r="M163" s="32">
        <f t="shared" si="46"/>
        <v>0</v>
      </c>
      <c r="N163" s="32">
        <v>0</v>
      </c>
      <c r="O163" s="97"/>
      <c r="P163" s="32">
        <f t="shared" si="47"/>
        <v>0</v>
      </c>
    </row>
    <row r="164" spans="1:16" x14ac:dyDescent="0.3">
      <c r="A164" s="82" t="s">
        <v>220</v>
      </c>
      <c r="B164" s="133" t="s">
        <v>43</v>
      </c>
      <c r="C164" s="133" t="s">
        <v>100</v>
      </c>
      <c r="D164" s="134" t="s">
        <v>224</v>
      </c>
      <c r="E164" s="134" t="s">
        <v>54</v>
      </c>
      <c r="F164" s="134" t="s">
        <v>219</v>
      </c>
      <c r="G164" s="132" t="s">
        <v>225</v>
      </c>
      <c r="H164" s="32">
        <v>1608535.5</v>
      </c>
      <c r="I164" s="32">
        <v>-80907</v>
      </c>
      <c r="J164" s="32">
        <f t="shared" si="45"/>
        <v>1527628.5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82" t="s">
        <v>220</v>
      </c>
      <c r="B165" s="133" t="s">
        <v>43</v>
      </c>
      <c r="C165" s="133" t="s">
        <v>100</v>
      </c>
      <c r="D165" s="134" t="s">
        <v>226</v>
      </c>
      <c r="E165" s="134" t="s">
        <v>54</v>
      </c>
      <c r="F165" s="134" t="s">
        <v>219</v>
      </c>
      <c r="G165" s="132" t="s">
        <v>48</v>
      </c>
      <c r="H165" s="32">
        <v>178726.5</v>
      </c>
      <c r="I165" s="32">
        <v>-8990</v>
      </c>
      <c r="J165" s="32">
        <f t="shared" si="45"/>
        <v>169736.5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708" t="s">
        <v>230</v>
      </c>
      <c r="B166" s="709"/>
      <c r="C166" s="709"/>
      <c r="D166" s="709"/>
      <c r="E166" s="709"/>
      <c r="F166" s="709"/>
      <c r="G166" s="710"/>
      <c r="H166" s="101">
        <f>SUM(H162:H165)</f>
        <v>1893000</v>
      </c>
      <c r="I166" s="101">
        <f t="shared" ref="I166:P166" si="48">SUM(I162:I165)</f>
        <v>0</v>
      </c>
      <c r="J166" s="101">
        <f t="shared" si="48"/>
        <v>1893000</v>
      </c>
      <c r="K166" s="101">
        <f t="shared" si="48"/>
        <v>0</v>
      </c>
      <c r="L166" s="101">
        <f t="shared" si="48"/>
        <v>0</v>
      </c>
      <c r="M166" s="101">
        <f t="shared" si="48"/>
        <v>0</v>
      </c>
      <c r="N166" s="101">
        <f t="shared" si="48"/>
        <v>0</v>
      </c>
      <c r="O166" s="101">
        <f t="shared" si="48"/>
        <v>0</v>
      </c>
      <c r="P166" s="101">
        <f t="shared" si="48"/>
        <v>0</v>
      </c>
    </row>
    <row r="167" spans="1:16" x14ac:dyDescent="0.3">
      <c r="A167" s="717" t="s">
        <v>245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3" t="s">
        <v>43</v>
      </c>
      <c r="C168" s="133" t="s">
        <v>243</v>
      </c>
      <c r="D168" s="134" t="s">
        <v>242</v>
      </c>
      <c r="E168" s="134" t="s">
        <v>54</v>
      </c>
      <c r="F168" s="134" t="s">
        <v>82</v>
      </c>
      <c r="G168" s="132" t="s">
        <v>244</v>
      </c>
      <c r="H168" s="32">
        <v>54172.44</v>
      </c>
      <c r="I168" s="32"/>
      <c r="J168" s="32">
        <f>SUM(H168:I168)</f>
        <v>54172.44</v>
      </c>
      <c r="K168" s="32">
        <v>0</v>
      </c>
      <c r="L168" s="32"/>
      <c r="M168" s="32">
        <f t="shared" si="46"/>
        <v>0</v>
      </c>
      <c r="N168" s="32">
        <v>0</v>
      </c>
      <c r="O168" s="97"/>
      <c r="P168" s="32">
        <f t="shared" si="47"/>
        <v>0</v>
      </c>
    </row>
    <row r="169" spans="1:16" x14ac:dyDescent="0.3">
      <c r="A169" s="40" t="s">
        <v>241</v>
      </c>
      <c r="B169" s="133" t="s">
        <v>43</v>
      </c>
      <c r="C169" s="133" t="s">
        <v>243</v>
      </c>
      <c r="D169" s="134" t="s">
        <v>242</v>
      </c>
      <c r="E169" s="134" t="s">
        <v>54</v>
      </c>
      <c r="F169" s="134" t="s">
        <v>240</v>
      </c>
      <c r="G169" s="132" t="s">
        <v>244</v>
      </c>
      <c r="H169" s="32">
        <v>3000</v>
      </c>
      <c r="I169" s="32"/>
      <c r="J169" s="32">
        <f t="shared" ref="J169:J170" si="49">SUM(H169:I169)</f>
        <v>3000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40" t="s">
        <v>91</v>
      </c>
      <c r="B170" s="133" t="s">
        <v>43</v>
      </c>
      <c r="C170" s="133" t="s">
        <v>243</v>
      </c>
      <c r="D170" s="134" t="s">
        <v>242</v>
      </c>
      <c r="E170" s="134" t="s">
        <v>54</v>
      </c>
      <c r="F170" s="134" t="s">
        <v>92</v>
      </c>
      <c r="G170" s="132" t="s">
        <v>244</v>
      </c>
      <c r="H170" s="32">
        <v>4000</v>
      </c>
      <c r="I170" s="32"/>
      <c r="J170" s="32">
        <f t="shared" si="49"/>
        <v>4000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708" t="s">
        <v>246</v>
      </c>
      <c r="B171" s="709"/>
      <c r="C171" s="709"/>
      <c r="D171" s="709"/>
      <c r="E171" s="709"/>
      <c r="F171" s="709"/>
      <c r="G171" s="710"/>
      <c r="H171" s="101">
        <f>SUM(H168:H170)</f>
        <v>61172.44</v>
      </c>
      <c r="I171" s="101">
        <f t="shared" ref="I171:P171" si="50">SUM(I168:I170)</f>
        <v>0</v>
      </c>
      <c r="J171" s="101">
        <f t="shared" si="50"/>
        <v>61172.44</v>
      </c>
      <c r="K171" s="101">
        <f t="shared" si="50"/>
        <v>0</v>
      </c>
      <c r="L171" s="101">
        <f t="shared" si="50"/>
        <v>0</v>
      </c>
      <c r="M171" s="101">
        <f t="shared" si="50"/>
        <v>0</v>
      </c>
      <c r="N171" s="101">
        <f t="shared" si="50"/>
        <v>0</v>
      </c>
      <c r="O171" s="101">
        <f t="shared" si="50"/>
        <v>0</v>
      </c>
      <c r="P171" s="101">
        <f t="shared" si="50"/>
        <v>0</v>
      </c>
    </row>
    <row r="172" spans="1:16" x14ac:dyDescent="0.3">
      <c r="A172" s="701" t="s">
        <v>131</v>
      </c>
      <c r="B172" s="701"/>
      <c r="C172" s="701"/>
      <c r="D172" s="701"/>
      <c r="E172" s="701"/>
      <c r="F172" s="701"/>
      <c r="G172" s="701"/>
      <c r="H172" s="103">
        <f t="shared" ref="H172:P172" si="51">H64+H97+H100+H112+H116+H147+H151+H132+H154+H160+H140+H136+H144+H166+H171</f>
        <v>124533740.45</v>
      </c>
      <c r="I172" s="103">
        <f t="shared" si="51"/>
        <v>0</v>
      </c>
      <c r="J172" s="103">
        <f t="shared" si="51"/>
        <v>124533740.45</v>
      </c>
      <c r="K172" s="103">
        <f t="shared" si="51"/>
        <v>33521479.18</v>
      </c>
      <c r="L172" s="103">
        <f t="shared" si="51"/>
        <v>0</v>
      </c>
      <c r="M172" s="103">
        <f t="shared" si="51"/>
        <v>33521479.18</v>
      </c>
      <c r="N172" s="103">
        <f t="shared" si="51"/>
        <v>34259965.640000001</v>
      </c>
      <c r="O172" s="103">
        <f t="shared" si="51"/>
        <v>0</v>
      </c>
      <c r="P172" s="103">
        <f t="shared" si="51"/>
        <v>34259965.640000001</v>
      </c>
    </row>
    <row r="173" spans="1:1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6" x14ac:dyDescent="0.3">
      <c r="A174" s="72" t="s">
        <v>132</v>
      </c>
      <c r="B174" s="73"/>
      <c r="C174" s="72"/>
      <c r="D174" s="72"/>
      <c r="E174" s="698" t="s">
        <v>133</v>
      </c>
      <c r="F174" s="698"/>
      <c r="G174" s="698"/>
      <c r="H174" s="1"/>
      <c r="I174" s="1"/>
      <c r="J174" s="1"/>
      <c r="K174" s="1"/>
      <c r="L174" s="1"/>
      <c r="M174" s="1"/>
      <c r="N174" s="1"/>
    </row>
    <row r="175" spans="1:16" x14ac:dyDescent="0.3">
      <c r="A175" s="2" t="s">
        <v>134</v>
      </c>
      <c r="B175" s="696" t="s">
        <v>135</v>
      </c>
      <c r="C175" s="699"/>
      <c r="D175" s="699"/>
      <c r="E175" s="699" t="s">
        <v>136</v>
      </c>
      <c r="F175" s="699"/>
      <c r="G175" s="699"/>
      <c r="H175" s="1"/>
      <c r="I175" s="1"/>
      <c r="J175" s="1"/>
      <c r="K175" s="1"/>
      <c r="L175" s="1"/>
      <c r="M175" s="1"/>
      <c r="N175" s="1"/>
    </row>
    <row r="176" spans="1:16" x14ac:dyDescent="0.3">
      <c r="A176" s="2"/>
      <c r="B176" s="243"/>
      <c r="C176" s="243"/>
      <c r="D176" s="243"/>
      <c r="E176" s="243"/>
      <c r="F176" s="243"/>
      <c r="G176" s="243"/>
      <c r="H176" s="1"/>
      <c r="I176" s="1"/>
      <c r="J176" s="1"/>
      <c r="K176" s="1"/>
      <c r="L176" s="1"/>
      <c r="M176" s="1"/>
      <c r="N176" s="1"/>
    </row>
    <row r="177" spans="1:14" x14ac:dyDescent="0.3">
      <c r="A177" s="72" t="s">
        <v>152</v>
      </c>
      <c r="B177" s="73"/>
      <c r="C177" s="75"/>
      <c r="D177" s="75"/>
      <c r="E177" s="5"/>
      <c r="F177" s="695" t="s">
        <v>138</v>
      </c>
      <c r="G177" s="695"/>
      <c r="H177" s="1"/>
      <c r="I177" s="1"/>
      <c r="J177" s="1"/>
      <c r="K177" s="1"/>
      <c r="L177" s="1"/>
      <c r="M177" s="1"/>
      <c r="N177" s="1"/>
    </row>
    <row r="178" spans="1:14" x14ac:dyDescent="0.3">
      <c r="A178" s="2" t="s">
        <v>134</v>
      </c>
      <c r="B178" s="696" t="s">
        <v>135</v>
      </c>
      <c r="C178" s="697"/>
      <c r="D178" s="697"/>
      <c r="E178" s="76"/>
      <c r="F178" s="697" t="s">
        <v>136</v>
      </c>
      <c r="G178" s="697"/>
      <c r="H178" s="1"/>
      <c r="I178" s="1"/>
      <c r="J178" s="1"/>
      <c r="K178" s="1"/>
      <c r="L178" s="1"/>
      <c r="M178" s="1"/>
      <c r="N178" s="1"/>
    </row>
    <row r="179" spans="1:14" x14ac:dyDescent="0.3">
      <c r="A179" s="2"/>
      <c r="B179" s="2"/>
      <c r="C179" s="2"/>
      <c r="D179" s="2"/>
      <c r="E179" s="2"/>
      <c r="F179" s="2"/>
      <c r="G179" s="2"/>
      <c r="H179" s="1"/>
      <c r="I179" s="1"/>
      <c r="J179" s="1"/>
      <c r="K179" s="1"/>
      <c r="L179" s="1"/>
      <c r="M179" s="1"/>
      <c r="N179" s="1"/>
    </row>
    <row r="180" spans="1:14" x14ac:dyDescent="0.3">
      <c r="A180" s="72" t="s">
        <v>153</v>
      </c>
      <c r="B180" s="73"/>
      <c r="C180" s="75"/>
      <c r="D180" s="75"/>
      <c r="E180" s="5"/>
      <c r="F180" s="695" t="s">
        <v>140</v>
      </c>
      <c r="G180" s="695"/>
      <c r="H180" s="1"/>
      <c r="I180" s="1"/>
      <c r="J180" s="1"/>
      <c r="K180" s="1"/>
      <c r="L180" s="1"/>
      <c r="M180" s="1"/>
      <c r="N180" s="1"/>
    </row>
    <row r="181" spans="1:14" x14ac:dyDescent="0.3">
      <c r="A181" s="2" t="s">
        <v>141</v>
      </c>
      <c r="B181" s="696" t="s">
        <v>135</v>
      </c>
      <c r="C181" s="697"/>
      <c r="D181" s="697"/>
      <c r="E181" s="76"/>
      <c r="F181" s="697" t="s">
        <v>136</v>
      </c>
      <c r="G181" s="697"/>
      <c r="H181" s="1"/>
      <c r="I181" s="1"/>
      <c r="J181" s="1"/>
      <c r="K181" s="1"/>
      <c r="L181" s="1"/>
      <c r="M181" s="1"/>
      <c r="N181" s="1"/>
    </row>
  </sheetData>
  <mergeCells count="59">
    <mergeCell ref="F177:G177"/>
    <mergeCell ref="B178:D178"/>
    <mergeCell ref="F178:G178"/>
    <mergeCell ref="F180:G180"/>
    <mergeCell ref="B181:D181"/>
    <mergeCell ref="F181:G181"/>
    <mergeCell ref="B175:D175"/>
    <mergeCell ref="E175:G175"/>
    <mergeCell ref="A151:G151"/>
    <mergeCell ref="A152:P152"/>
    <mergeCell ref="A154:G154"/>
    <mergeCell ref="A155:P155"/>
    <mergeCell ref="A160:G160"/>
    <mergeCell ref="A161:P161"/>
    <mergeCell ref="A166:G166"/>
    <mergeCell ref="A167:P167"/>
    <mergeCell ref="A171:G171"/>
    <mergeCell ref="A172:G172"/>
    <mergeCell ref="E174:G174"/>
    <mergeCell ref="A148:P148"/>
    <mergeCell ref="A123:G123"/>
    <mergeCell ref="A131:G131"/>
    <mergeCell ref="A132:G132"/>
    <mergeCell ref="A133:P133"/>
    <mergeCell ref="A136:G136"/>
    <mergeCell ref="A137:P137"/>
    <mergeCell ref="A140:G140"/>
    <mergeCell ref="A141:P141"/>
    <mergeCell ref="A144:G144"/>
    <mergeCell ref="A145:P145"/>
    <mergeCell ref="A147:G147"/>
    <mergeCell ref="A117:P118"/>
    <mergeCell ref="A64:G64"/>
    <mergeCell ref="A65:P65"/>
    <mergeCell ref="A97:G97"/>
    <mergeCell ref="A98:P98"/>
    <mergeCell ref="A100:G100"/>
    <mergeCell ref="A101:N102"/>
    <mergeCell ref="A106:G106"/>
    <mergeCell ref="A111:G111"/>
    <mergeCell ref="A112:G112"/>
    <mergeCell ref="A113:N113"/>
    <mergeCell ref="A116:G116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2"/>
  <sheetViews>
    <sheetView topLeftCell="A118" zoomScale="70" zoomScaleNormal="70" workbookViewId="0">
      <selection activeCell="N43" sqref="N4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280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49"/>
      <c r="B22" s="249"/>
      <c r="C22" s="249"/>
      <c r="D22" s="249"/>
      <c r="E22" s="249"/>
      <c r="F22" s="249"/>
      <c r="G22" s="249"/>
      <c r="H22" s="249"/>
      <c r="I22" s="249"/>
      <c r="J22" s="24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281</v>
      </c>
      <c r="C24" s="703"/>
      <c r="D24" s="703"/>
      <c r="E24" s="703"/>
      <c r="F24" s="703"/>
      <c r="G24" s="703"/>
      <c r="H24" s="703"/>
      <c r="I24" s="703"/>
      <c r="J24" s="95" t="str">
        <f>H19</f>
        <v>14 апреля 2025</v>
      </c>
      <c r="K24" s="1"/>
      <c r="L24" s="1"/>
      <c r="M24" s="1"/>
      <c r="P24" s="24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54"/>
      <c r="M25" s="254"/>
      <c r="O25" s="25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54"/>
      <c r="M26" s="254"/>
      <c r="O26" s="254" t="s">
        <v>16</v>
      </c>
      <c r="P26" s="17" t="str">
        <f>H19</f>
        <v>14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50"/>
      <c r="I27" s="250"/>
      <c r="J27" s="250"/>
      <c r="L27" s="254"/>
      <c r="M27" s="254"/>
      <c r="O27" s="25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50"/>
      <c r="I28" s="250"/>
      <c r="J28" s="250"/>
      <c r="L28" s="254"/>
      <c r="M28" s="254"/>
      <c r="O28" s="25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54"/>
      <c r="M29" s="254"/>
      <c r="O29" s="25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54"/>
      <c r="M30" s="254"/>
      <c r="O30" s="25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54"/>
      <c r="M31" s="254"/>
      <c r="O31" s="25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54"/>
      <c r="M32" s="254"/>
      <c r="O32" s="25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45755</v>
      </c>
      <c r="I34" s="252" t="s">
        <v>150</v>
      </c>
      <c r="J34" s="252" t="s">
        <v>151</v>
      </c>
      <c r="K34" s="96">
        <f>H34</f>
        <v>45755</v>
      </c>
      <c r="L34" s="252" t="s">
        <v>150</v>
      </c>
      <c r="M34" s="252" t="s">
        <v>151</v>
      </c>
      <c r="N34" s="96">
        <f>H34</f>
        <v>45755</v>
      </c>
      <c r="O34" s="252" t="s">
        <v>150</v>
      </c>
      <c r="P34" s="252" t="s">
        <v>151</v>
      </c>
    </row>
    <row r="35" spans="1:16" x14ac:dyDescent="0.3">
      <c r="A35" s="251">
        <v>1</v>
      </c>
      <c r="B35" s="251">
        <f t="shared" ref="B35:G35" si="0">SUM(A35+1)</f>
        <v>2</v>
      </c>
      <c r="C35" s="251">
        <f t="shared" si="0"/>
        <v>3</v>
      </c>
      <c r="D35" s="251">
        <f t="shared" si="0"/>
        <v>4</v>
      </c>
      <c r="E35" s="251">
        <f t="shared" si="0"/>
        <v>5</v>
      </c>
      <c r="F35" s="251">
        <f t="shared" si="0"/>
        <v>6</v>
      </c>
      <c r="G35" s="251">
        <f t="shared" si="0"/>
        <v>7</v>
      </c>
      <c r="H35" s="251">
        <v>8</v>
      </c>
      <c r="I35" s="251">
        <v>9</v>
      </c>
      <c r="J35" s="251">
        <v>10</v>
      </c>
      <c r="K35" s="251">
        <v>11</v>
      </c>
      <c r="L35" s="251">
        <v>12</v>
      </c>
      <c r="M35" s="251">
        <v>13</v>
      </c>
      <c r="N35" s="251">
        <v>14</v>
      </c>
      <c r="O35" s="251">
        <v>15</v>
      </c>
      <c r="P35" s="251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4" si="1">H39+I39</f>
        <v>30000</v>
      </c>
      <c r="K39" s="32">
        <v>20000</v>
      </c>
      <c r="L39" s="32"/>
      <c r="M39" s="32">
        <f t="shared" ref="M39:M64" si="2">K39+L39</f>
        <v>20000</v>
      </c>
      <c r="N39" s="32">
        <v>20000</v>
      </c>
      <c r="O39" s="32"/>
      <c r="P39" s="32">
        <f t="shared" ref="P39:P64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>
        <v>-2648.53</v>
      </c>
      <c r="J41" s="32">
        <f t="shared" si="1"/>
        <v>939033.95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0</v>
      </c>
      <c r="I42" s="32">
        <v>2648.53</v>
      </c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40" t="s">
        <v>69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70</v>
      </c>
      <c r="G50" s="29" t="s">
        <v>48</v>
      </c>
      <c r="H50" s="32">
        <v>185400</v>
      </c>
      <c r="I50" s="32"/>
      <c r="J50" s="32">
        <f t="shared" si="1"/>
        <v>185400</v>
      </c>
      <c r="K50" s="32">
        <v>35400</v>
      </c>
      <c r="L50" s="32"/>
      <c r="M50" s="32">
        <f t="shared" si="2"/>
        <v>35400</v>
      </c>
      <c r="N50" s="32">
        <v>39000</v>
      </c>
      <c r="O50" s="32"/>
      <c r="P50" s="32">
        <f t="shared" si="3"/>
        <v>39000</v>
      </c>
    </row>
    <row r="51" spans="1:16" x14ac:dyDescent="0.3">
      <c r="A51" s="40" t="s">
        <v>71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72</v>
      </c>
      <c r="G51" s="29" t="s">
        <v>48</v>
      </c>
      <c r="H51" s="32">
        <v>223750</v>
      </c>
      <c r="I51" s="32"/>
      <c r="J51" s="32">
        <f t="shared" si="1"/>
        <v>223750</v>
      </c>
      <c r="K51" s="32">
        <v>249550</v>
      </c>
      <c r="L51" s="32"/>
      <c r="M51" s="32">
        <f t="shared" si="2"/>
        <v>249550</v>
      </c>
      <c r="N51" s="32">
        <v>263500</v>
      </c>
      <c r="O51" s="32"/>
      <c r="P51" s="32">
        <f t="shared" si="3"/>
        <v>263500</v>
      </c>
    </row>
    <row r="52" spans="1:16" x14ac:dyDescent="0.3">
      <c r="A52" s="40" t="s">
        <v>73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74</v>
      </c>
      <c r="G52" s="29" t="s">
        <v>48</v>
      </c>
      <c r="H52" s="32">
        <v>50000</v>
      </c>
      <c r="I52" s="32"/>
      <c r="J52" s="32">
        <f t="shared" si="1"/>
        <v>50000</v>
      </c>
      <c r="K52" s="32">
        <v>50000</v>
      </c>
      <c r="L52" s="32"/>
      <c r="M52" s="32">
        <f t="shared" si="2"/>
        <v>50000</v>
      </c>
      <c r="N52" s="32">
        <v>50000</v>
      </c>
      <c r="O52" s="32"/>
      <c r="P52" s="32">
        <f t="shared" si="3"/>
        <v>50000</v>
      </c>
    </row>
    <row r="53" spans="1:16" x14ac:dyDescent="0.3">
      <c r="A53" s="40" t="s">
        <v>75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76</v>
      </c>
      <c r="G53" s="29" t="s">
        <v>48</v>
      </c>
      <c r="H53" s="32">
        <v>10000</v>
      </c>
      <c r="I53" s="32"/>
      <c r="J53" s="32">
        <f t="shared" si="1"/>
        <v>10000</v>
      </c>
      <c r="K53" s="32">
        <v>10000</v>
      </c>
      <c r="L53" s="32"/>
      <c r="M53" s="32">
        <f t="shared" si="2"/>
        <v>10000</v>
      </c>
      <c r="N53" s="32">
        <v>10000</v>
      </c>
      <c r="O53" s="32"/>
      <c r="P53" s="32">
        <f t="shared" si="3"/>
        <v>10000</v>
      </c>
    </row>
    <row r="54" spans="1:16" x14ac:dyDescent="0.3">
      <c r="A54" s="40" t="s">
        <v>77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78</v>
      </c>
      <c r="G54" s="29" t="s">
        <v>48</v>
      </c>
      <c r="H54" s="32">
        <v>169131.68</v>
      </c>
      <c r="I54" s="32"/>
      <c r="J54" s="32">
        <f t="shared" si="1"/>
        <v>169131.68</v>
      </c>
      <c r="K54" s="32">
        <v>78564.2</v>
      </c>
      <c r="L54" s="32"/>
      <c r="M54" s="32">
        <f t="shared" si="2"/>
        <v>78564.2</v>
      </c>
      <c r="N54" s="32">
        <v>83749.440000000002</v>
      </c>
      <c r="O54" s="32"/>
      <c r="P54" s="32">
        <f t="shared" si="3"/>
        <v>83749.440000000002</v>
      </c>
    </row>
    <row r="55" spans="1:16" ht="24" x14ac:dyDescent="0.3">
      <c r="A55" s="40" t="s">
        <v>79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80</v>
      </c>
      <c r="G55" s="29" t="s">
        <v>48</v>
      </c>
      <c r="H55" s="32">
        <v>213359.84</v>
      </c>
      <c r="I55" s="32"/>
      <c r="J55" s="32">
        <f t="shared" si="1"/>
        <v>213359.84</v>
      </c>
      <c r="K55" s="32">
        <v>233902.72</v>
      </c>
      <c r="L55" s="32"/>
      <c r="M55" s="32">
        <f t="shared" si="2"/>
        <v>233902.72</v>
      </c>
      <c r="N55" s="32">
        <v>243492.73</v>
      </c>
      <c r="O55" s="32"/>
      <c r="P55" s="32">
        <f t="shared" si="3"/>
        <v>243492.73</v>
      </c>
    </row>
    <row r="56" spans="1:16" x14ac:dyDescent="0.3">
      <c r="A56" s="40" t="s">
        <v>81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82</v>
      </c>
      <c r="G56" s="29" t="s">
        <v>48</v>
      </c>
      <c r="H56" s="32">
        <v>58727.15</v>
      </c>
      <c r="I56" s="32">
        <v>-28832</v>
      </c>
      <c r="J56" s="32">
        <f t="shared" si="1"/>
        <v>29895.15</v>
      </c>
      <c r="K56" s="32">
        <v>50000</v>
      </c>
      <c r="L56" s="32"/>
      <c r="M56" s="32">
        <f t="shared" si="2"/>
        <v>50000</v>
      </c>
      <c r="N56" s="32">
        <v>50000</v>
      </c>
      <c r="O56" s="32"/>
      <c r="P56" s="32">
        <f t="shared" si="3"/>
        <v>50000</v>
      </c>
    </row>
    <row r="57" spans="1:16" ht="24" x14ac:dyDescent="0.3">
      <c r="A57" s="40" t="s">
        <v>83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84</v>
      </c>
      <c r="G57" s="29" t="s">
        <v>48</v>
      </c>
      <c r="H57" s="32">
        <v>40000</v>
      </c>
      <c r="I57" s="32"/>
      <c r="J57" s="32">
        <f t="shared" si="1"/>
        <v>40000</v>
      </c>
      <c r="K57" s="32">
        <v>40000</v>
      </c>
      <c r="L57" s="32"/>
      <c r="M57" s="32">
        <f t="shared" si="2"/>
        <v>40000</v>
      </c>
      <c r="N57" s="32">
        <v>40000</v>
      </c>
      <c r="O57" s="32"/>
      <c r="P57" s="32">
        <f t="shared" si="3"/>
        <v>40000</v>
      </c>
    </row>
    <row r="58" spans="1:16" x14ac:dyDescent="0.3">
      <c r="A58" s="82" t="s">
        <v>85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86</v>
      </c>
      <c r="G58" s="29" t="s">
        <v>48</v>
      </c>
      <c r="H58" s="32">
        <v>30000</v>
      </c>
      <c r="I58" s="32"/>
      <c r="J58" s="32">
        <f t="shared" si="1"/>
        <v>30000</v>
      </c>
      <c r="K58" s="32">
        <v>30000</v>
      </c>
      <c r="L58" s="32"/>
      <c r="M58" s="32">
        <f t="shared" si="2"/>
        <v>30000</v>
      </c>
      <c r="N58" s="32">
        <v>30000</v>
      </c>
      <c r="O58" s="32"/>
      <c r="P58" s="32">
        <f t="shared" si="3"/>
        <v>30000</v>
      </c>
    </row>
    <row r="59" spans="1:16" x14ac:dyDescent="0.3">
      <c r="A59" s="40" t="s">
        <v>87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88</v>
      </c>
      <c r="G59" s="29" t="s">
        <v>48</v>
      </c>
      <c r="H59" s="32">
        <v>1330236</v>
      </c>
      <c r="I59" s="32"/>
      <c r="J59" s="32">
        <f t="shared" si="1"/>
        <v>1330236</v>
      </c>
      <c r="K59" s="32">
        <v>1330236</v>
      </c>
      <c r="L59" s="32"/>
      <c r="M59" s="32">
        <f t="shared" si="2"/>
        <v>1330236</v>
      </c>
      <c r="N59" s="32">
        <v>1330236</v>
      </c>
      <c r="O59" s="32"/>
      <c r="P59" s="32">
        <f t="shared" si="3"/>
        <v>1330236</v>
      </c>
    </row>
    <row r="60" spans="1:16" x14ac:dyDescent="0.3">
      <c r="A60" s="40"/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90</v>
      </c>
      <c r="G60" s="29" t="s">
        <v>48</v>
      </c>
      <c r="H60" s="32">
        <v>41306</v>
      </c>
      <c r="I60" s="32">
        <v>28832</v>
      </c>
      <c r="J60" s="32">
        <f t="shared" si="1"/>
        <v>70138</v>
      </c>
      <c r="K60" s="32"/>
      <c r="L60" s="32"/>
      <c r="M60" s="32"/>
      <c r="N60" s="32"/>
      <c r="O60" s="32"/>
      <c r="P60" s="32"/>
    </row>
    <row r="61" spans="1:16" x14ac:dyDescent="0.3">
      <c r="A61" s="40" t="s">
        <v>91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92</v>
      </c>
      <c r="G61" s="29" t="s">
        <v>48</v>
      </c>
      <c r="H61" s="32">
        <v>80000</v>
      </c>
      <c r="I61" s="32"/>
      <c r="J61" s="32">
        <f t="shared" si="1"/>
        <v>80000</v>
      </c>
      <c r="K61" s="32">
        <v>80000</v>
      </c>
      <c r="L61" s="32"/>
      <c r="M61" s="32">
        <f t="shared" si="2"/>
        <v>80000</v>
      </c>
      <c r="N61" s="32">
        <v>80000</v>
      </c>
      <c r="O61" s="32"/>
      <c r="P61" s="32">
        <f t="shared" si="3"/>
        <v>80000</v>
      </c>
    </row>
    <row r="62" spans="1:16" x14ac:dyDescent="0.3">
      <c r="A62" s="40" t="s">
        <v>93</v>
      </c>
      <c r="B62" s="28" t="s">
        <v>43</v>
      </c>
      <c r="C62" s="28" t="s">
        <v>44</v>
      </c>
      <c r="D62" s="29" t="s">
        <v>45</v>
      </c>
      <c r="E62" s="29" t="s">
        <v>94</v>
      </c>
      <c r="F62" s="29" t="s">
        <v>95</v>
      </c>
      <c r="G62" s="29" t="s">
        <v>48</v>
      </c>
      <c r="H62" s="32">
        <v>1256402</v>
      </c>
      <c r="I62" s="32"/>
      <c r="J62" s="32">
        <f t="shared" si="1"/>
        <v>1256402</v>
      </c>
      <c r="K62" s="32">
        <v>1256402</v>
      </c>
      <c r="L62" s="32"/>
      <c r="M62" s="32">
        <f t="shared" si="2"/>
        <v>1256402</v>
      </c>
      <c r="N62" s="32">
        <v>1256402</v>
      </c>
      <c r="O62" s="32"/>
      <c r="P62" s="32">
        <f t="shared" si="3"/>
        <v>1256402</v>
      </c>
    </row>
    <row r="63" spans="1:16" x14ac:dyDescent="0.3">
      <c r="A63" s="40" t="s">
        <v>96</v>
      </c>
      <c r="B63" s="28" t="s">
        <v>43</v>
      </c>
      <c r="C63" s="28" t="s">
        <v>44</v>
      </c>
      <c r="D63" s="29" t="s">
        <v>45</v>
      </c>
      <c r="E63" s="29" t="s">
        <v>94</v>
      </c>
      <c r="F63" s="29" t="s">
        <v>97</v>
      </c>
      <c r="G63" s="29" t="s">
        <v>48</v>
      </c>
      <c r="H63" s="32">
        <v>16817</v>
      </c>
      <c r="I63" s="32"/>
      <c r="J63" s="32">
        <f t="shared" si="1"/>
        <v>16817</v>
      </c>
      <c r="K63" s="32">
        <v>16817</v>
      </c>
      <c r="L63" s="32"/>
      <c r="M63" s="32">
        <f t="shared" si="2"/>
        <v>16817</v>
      </c>
      <c r="N63" s="32">
        <v>16817</v>
      </c>
      <c r="O63" s="32"/>
      <c r="P63" s="32">
        <f t="shared" si="3"/>
        <v>16817</v>
      </c>
    </row>
    <row r="64" spans="1:16" ht="24" x14ac:dyDescent="0.3">
      <c r="A64" s="40" t="s">
        <v>229</v>
      </c>
      <c r="B64" s="28" t="s">
        <v>43</v>
      </c>
      <c r="C64" s="28" t="s">
        <v>44</v>
      </c>
      <c r="D64" s="29" t="s">
        <v>45</v>
      </c>
      <c r="E64" s="29" t="s">
        <v>227</v>
      </c>
      <c r="F64" s="29" t="s">
        <v>228</v>
      </c>
      <c r="G64" s="29" t="s">
        <v>48</v>
      </c>
      <c r="H64" s="32">
        <v>95.75</v>
      </c>
      <c r="I64" s="32"/>
      <c r="J64" s="32">
        <f t="shared" si="1"/>
        <v>95.75</v>
      </c>
      <c r="K64" s="32">
        <v>0</v>
      </c>
      <c r="L64" s="32"/>
      <c r="M64" s="32">
        <f t="shared" si="2"/>
        <v>0</v>
      </c>
      <c r="N64" s="32">
        <v>0</v>
      </c>
      <c r="O64" s="32"/>
      <c r="P64" s="32">
        <f t="shared" si="3"/>
        <v>0</v>
      </c>
    </row>
    <row r="65" spans="1:16" x14ac:dyDescent="0.3">
      <c r="A65" s="672" t="s">
        <v>98</v>
      </c>
      <c r="B65" s="672"/>
      <c r="C65" s="672"/>
      <c r="D65" s="672"/>
      <c r="E65" s="672"/>
      <c r="F65" s="672"/>
      <c r="G65" s="672"/>
      <c r="H65" s="83">
        <f>SUM(H37:H64)</f>
        <v>12084290.520000001</v>
      </c>
      <c r="I65" s="83">
        <f t="shared" ref="I65:P65" si="4">SUM(I37:I64)</f>
        <v>0</v>
      </c>
      <c r="J65" s="83">
        <f t="shared" si="4"/>
        <v>12084290.520000001</v>
      </c>
      <c r="K65" s="83">
        <f t="shared" si="4"/>
        <v>13841931.029999999</v>
      </c>
      <c r="L65" s="83">
        <f t="shared" si="4"/>
        <v>0</v>
      </c>
      <c r="M65" s="83">
        <f t="shared" si="4"/>
        <v>13841931.029999999</v>
      </c>
      <c r="N65" s="83">
        <f t="shared" si="4"/>
        <v>14169934.189999999</v>
      </c>
      <c r="O65" s="83">
        <f t="shared" si="4"/>
        <v>0</v>
      </c>
      <c r="P65" s="83">
        <f t="shared" si="4"/>
        <v>14169934.189999999</v>
      </c>
    </row>
    <row r="66" spans="1:16" x14ac:dyDescent="0.3">
      <c r="A66" s="661" t="s">
        <v>41</v>
      </c>
      <c r="B66" s="661"/>
      <c r="C66" s="661"/>
      <c r="D66" s="661"/>
      <c r="E66" s="661"/>
      <c r="F66" s="661"/>
      <c r="G66" s="661"/>
      <c r="H66" s="661"/>
      <c r="I66" s="661"/>
      <c r="J66" s="661"/>
      <c r="K66" s="661"/>
      <c r="L66" s="661"/>
      <c r="M66" s="661"/>
      <c r="N66" s="661"/>
      <c r="O66" s="661"/>
      <c r="P66" s="661"/>
    </row>
    <row r="67" spans="1:16" x14ac:dyDescent="0.3">
      <c r="A67" s="251" t="s">
        <v>99</v>
      </c>
      <c r="B67" s="28" t="s">
        <v>43</v>
      </c>
      <c r="C67" s="28" t="s">
        <v>100</v>
      </c>
      <c r="D67" s="29" t="s">
        <v>101</v>
      </c>
      <c r="E67" s="30">
        <v>111</v>
      </c>
      <c r="F67" s="31">
        <v>211000</v>
      </c>
      <c r="G67" s="30">
        <v>1000</v>
      </c>
      <c r="H67" s="32">
        <v>4486117.59</v>
      </c>
      <c r="I67" s="32"/>
      <c r="J67" s="32">
        <f>H67+I67</f>
        <v>4486117.59</v>
      </c>
      <c r="K67" s="32">
        <v>4488786.72</v>
      </c>
      <c r="L67" s="32"/>
      <c r="M67" s="32">
        <f>K67+L67</f>
        <v>4488786.72</v>
      </c>
      <c r="N67" s="32">
        <v>4488786.72</v>
      </c>
      <c r="O67" s="32"/>
      <c r="P67" s="32">
        <f>N67+O67</f>
        <v>4488786.72</v>
      </c>
    </row>
    <row r="68" spans="1:16" ht="36" x14ac:dyDescent="0.3">
      <c r="A68" s="36" t="s">
        <v>210</v>
      </c>
      <c r="B68" s="28" t="s">
        <v>43</v>
      </c>
      <c r="C68" s="28" t="s">
        <v>100</v>
      </c>
      <c r="D68" s="29" t="s">
        <v>101</v>
      </c>
      <c r="E68" s="30">
        <v>111</v>
      </c>
      <c r="F68" s="31">
        <v>266100</v>
      </c>
      <c r="G68" s="30">
        <v>1000</v>
      </c>
      <c r="H68" s="32">
        <v>2669.13</v>
      </c>
      <c r="I68" s="32"/>
      <c r="J68" s="32">
        <f>H68+I68</f>
        <v>2669.13</v>
      </c>
      <c r="K68" s="32"/>
      <c r="L68" s="32"/>
      <c r="M68" s="32"/>
      <c r="N68" s="32"/>
      <c r="O68" s="32"/>
      <c r="P68" s="32"/>
    </row>
    <row r="69" spans="1:16" ht="36" x14ac:dyDescent="0.3">
      <c r="A69" s="40" t="s">
        <v>49</v>
      </c>
      <c r="B69" s="28" t="s">
        <v>43</v>
      </c>
      <c r="C69" s="28" t="s">
        <v>100</v>
      </c>
      <c r="D69" s="29" t="s">
        <v>101</v>
      </c>
      <c r="E69" s="30">
        <v>112</v>
      </c>
      <c r="F69" s="31">
        <v>214000</v>
      </c>
      <c r="G69" s="30">
        <v>1000</v>
      </c>
      <c r="H69" s="32">
        <v>91882.989999999991</v>
      </c>
      <c r="I69" s="32"/>
      <c r="J69" s="32">
        <f t="shared" ref="J69:J97" si="5">H69+I69</f>
        <v>91882.989999999991</v>
      </c>
      <c r="K69" s="32">
        <v>20000</v>
      </c>
      <c r="L69" s="32"/>
      <c r="M69" s="32">
        <f t="shared" ref="M69:M97" si="6">K69+L69</f>
        <v>20000</v>
      </c>
      <c r="N69" s="32">
        <v>20000</v>
      </c>
      <c r="O69" s="32"/>
      <c r="P69" s="32">
        <f t="shared" ref="P69:P97" si="7">N69+O69</f>
        <v>20000</v>
      </c>
    </row>
    <row r="70" spans="1:16" x14ac:dyDescent="0.3">
      <c r="A70" s="251" t="s">
        <v>50</v>
      </c>
      <c r="B70" s="28" t="s">
        <v>43</v>
      </c>
      <c r="C70" s="28" t="s">
        <v>100</v>
      </c>
      <c r="D70" s="29" t="s">
        <v>101</v>
      </c>
      <c r="E70" s="30">
        <v>119</v>
      </c>
      <c r="F70" s="30">
        <v>213000</v>
      </c>
      <c r="G70" s="30">
        <v>1000</v>
      </c>
      <c r="H70" s="32">
        <v>1355613.59</v>
      </c>
      <c r="I70" s="32"/>
      <c r="J70" s="32">
        <f t="shared" si="5"/>
        <v>1355613.59</v>
      </c>
      <c r="K70" s="32">
        <v>1355613.59</v>
      </c>
      <c r="L70" s="32"/>
      <c r="M70" s="32">
        <f t="shared" si="6"/>
        <v>1355613.59</v>
      </c>
      <c r="N70" s="32">
        <v>1355613.59</v>
      </c>
      <c r="O70" s="32"/>
      <c r="P70" s="32">
        <f t="shared" si="7"/>
        <v>1355613.59</v>
      </c>
    </row>
    <row r="71" spans="1:16" x14ac:dyDescent="0.3">
      <c r="A71" s="251" t="s">
        <v>53</v>
      </c>
      <c r="B71" s="28" t="s">
        <v>43</v>
      </c>
      <c r="C71" s="28" t="s">
        <v>100</v>
      </c>
      <c r="D71" s="29" t="s">
        <v>101</v>
      </c>
      <c r="E71" s="30">
        <v>244</v>
      </c>
      <c r="F71" s="30">
        <v>221100</v>
      </c>
      <c r="G71" s="30">
        <v>1000</v>
      </c>
      <c r="H71" s="32">
        <v>300</v>
      </c>
      <c r="I71" s="32"/>
      <c r="J71" s="32">
        <f t="shared" si="5"/>
        <v>300</v>
      </c>
      <c r="K71" s="32">
        <v>0</v>
      </c>
      <c r="L71" s="32"/>
      <c r="M71" s="32">
        <f t="shared" si="6"/>
        <v>0</v>
      </c>
      <c r="N71" s="32">
        <v>0</v>
      </c>
      <c r="O71" s="32"/>
      <c r="P71" s="32">
        <f t="shared" si="7"/>
        <v>0</v>
      </c>
    </row>
    <row r="72" spans="1:16" x14ac:dyDescent="0.3">
      <c r="A72" s="81" t="s">
        <v>58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60</v>
      </c>
      <c r="G72" s="29" t="s">
        <v>48</v>
      </c>
      <c r="H72" s="32">
        <v>3576721.75</v>
      </c>
      <c r="I72" s="32"/>
      <c r="J72" s="32">
        <f t="shared" si="5"/>
        <v>3576721.75</v>
      </c>
      <c r="K72" s="32">
        <v>4226794.0999999996</v>
      </c>
      <c r="L72" s="32"/>
      <c r="M72" s="32">
        <f t="shared" si="6"/>
        <v>4226794.0999999996</v>
      </c>
      <c r="N72" s="32">
        <v>4420314.8899999997</v>
      </c>
      <c r="O72" s="32"/>
      <c r="P72" s="32">
        <f t="shared" si="7"/>
        <v>4420314.8899999997</v>
      </c>
    </row>
    <row r="73" spans="1:16" x14ac:dyDescent="0.3">
      <c r="A73" s="40" t="s">
        <v>61</v>
      </c>
      <c r="B73" s="28" t="s">
        <v>43</v>
      </c>
      <c r="C73" s="28" t="s">
        <v>100</v>
      </c>
      <c r="D73" s="29" t="s">
        <v>101</v>
      </c>
      <c r="E73" s="29" t="s">
        <v>59</v>
      </c>
      <c r="F73" s="29" t="s">
        <v>62</v>
      </c>
      <c r="G73" s="29" t="s">
        <v>48</v>
      </c>
      <c r="H73" s="32">
        <v>1343722.52</v>
      </c>
      <c r="I73" s="32"/>
      <c r="J73" s="32">
        <f t="shared" si="5"/>
        <v>1343722.52</v>
      </c>
      <c r="K73" s="32">
        <v>1902380.6</v>
      </c>
      <c r="L73" s="32"/>
      <c r="M73" s="32">
        <f t="shared" si="6"/>
        <v>1902380.6</v>
      </c>
      <c r="N73" s="32">
        <v>1983351.63</v>
      </c>
      <c r="O73" s="32"/>
      <c r="P73" s="32">
        <f t="shared" si="7"/>
        <v>1983351.63</v>
      </c>
    </row>
    <row r="74" spans="1:16" x14ac:dyDescent="0.3">
      <c r="A74" s="40" t="s">
        <v>63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64</v>
      </c>
      <c r="G74" s="29" t="s">
        <v>48</v>
      </c>
      <c r="H74" s="32">
        <v>121057.60000000001</v>
      </c>
      <c r="I74" s="32"/>
      <c r="J74" s="32">
        <f t="shared" si="5"/>
        <v>121057.60000000001</v>
      </c>
      <c r="K74" s="32">
        <v>172092.96</v>
      </c>
      <c r="L74" s="32"/>
      <c r="M74" s="32">
        <f t="shared" si="6"/>
        <v>172092.96</v>
      </c>
      <c r="N74" s="32">
        <v>179678.2</v>
      </c>
      <c r="O74" s="32"/>
      <c r="P74" s="32">
        <f t="shared" si="7"/>
        <v>179678.2</v>
      </c>
    </row>
    <row r="75" spans="1:16" x14ac:dyDescent="0.3">
      <c r="A75" s="40" t="s">
        <v>65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66</v>
      </c>
      <c r="G75" s="29" t="s">
        <v>48</v>
      </c>
      <c r="H75" s="32">
        <v>182131.20000000001</v>
      </c>
      <c r="I75" s="32"/>
      <c r="J75" s="32">
        <f t="shared" si="5"/>
        <v>182131.20000000001</v>
      </c>
      <c r="K75" s="32">
        <v>295668.96000000002</v>
      </c>
      <c r="L75" s="32"/>
      <c r="M75" s="32">
        <f t="shared" si="6"/>
        <v>295668.96000000002</v>
      </c>
      <c r="N75" s="32">
        <v>308699.12</v>
      </c>
      <c r="O75" s="32"/>
      <c r="P75" s="32">
        <f t="shared" si="7"/>
        <v>308699.12</v>
      </c>
    </row>
    <row r="76" spans="1:16" x14ac:dyDescent="0.3">
      <c r="A76" s="81" t="s">
        <v>67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68</v>
      </c>
      <c r="G76" s="29" t="s">
        <v>48</v>
      </c>
      <c r="H76" s="32">
        <v>59536.4</v>
      </c>
      <c r="I76" s="32"/>
      <c r="J76" s="32">
        <f t="shared" si="5"/>
        <v>59536.4</v>
      </c>
      <c r="K76" s="32">
        <v>84527.22</v>
      </c>
      <c r="L76" s="32"/>
      <c r="M76" s="32">
        <f t="shared" si="6"/>
        <v>84527.22</v>
      </c>
      <c r="N76" s="32">
        <v>86184.55</v>
      </c>
      <c r="O76" s="32"/>
      <c r="P76" s="32">
        <f t="shared" si="7"/>
        <v>86184.55</v>
      </c>
    </row>
    <row r="77" spans="1:16" ht="24" x14ac:dyDescent="0.3">
      <c r="A77" s="40" t="s">
        <v>69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70</v>
      </c>
      <c r="G77" s="29" t="s">
        <v>48</v>
      </c>
      <c r="H77" s="32">
        <v>13200</v>
      </c>
      <c r="I77" s="32"/>
      <c r="J77" s="32">
        <f t="shared" si="5"/>
        <v>13200</v>
      </c>
      <c r="K77" s="32">
        <v>18000</v>
      </c>
      <c r="L77" s="32"/>
      <c r="M77" s="32">
        <f t="shared" si="6"/>
        <v>18000</v>
      </c>
      <c r="N77" s="32">
        <v>22500</v>
      </c>
      <c r="O77" s="32"/>
      <c r="P77" s="32">
        <f t="shared" si="7"/>
        <v>22500</v>
      </c>
    </row>
    <row r="78" spans="1:16" ht="24" x14ac:dyDescent="0.3">
      <c r="A78" s="81" t="s">
        <v>102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72</v>
      </c>
      <c r="G78" s="29" t="s">
        <v>48</v>
      </c>
      <c r="H78" s="32">
        <v>94200</v>
      </c>
      <c r="I78" s="32"/>
      <c r="J78" s="32">
        <f t="shared" si="5"/>
        <v>94200</v>
      </c>
      <c r="K78" s="32">
        <v>85500</v>
      </c>
      <c r="L78" s="32"/>
      <c r="M78" s="32">
        <f t="shared" si="6"/>
        <v>85500</v>
      </c>
      <c r="N78" s="32">
        <v>106875</v>
      </c>
      <c r="O78" s="32"/>
      <c r="P78" s="32">
        <f t="shared" si="7"/>
        <v>106875</v>
      </c>
    </row>
    <row r="79" spans="1:16" x14ac:dyDescent="0.3">
      <c r="A79" s="40" t="s">
        <v>73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74</v>
      </c>
      <c r="G79" s="29" t="s">
        <v>48</v>
      </c>
      <c r="H79" s="32">
        <v>120000</v>
      </c>
      <c r="I79" s="32"/>
      <c r="J79" s="32">
        <f t="shared" si="5"/>
        <v>120000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75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76</v>
      </c>
      <c r="G80" s="29" t="s">
        <v>48</v>
      </c>
      <c r="H80" s="32">
        <v>0</v>
      </c>
      <c r="I80" s="32"/>
      <c r="J80" s="32">
        <f t="shared" si="5"/>
        <v>0</v>
      </c>
      <c r="K80" s="34"/>
      <c r="L80" s="34"/>
      <c r="M80" s="32">
        <f t="shared" si="6"/>
        <v>0</v>
      </c>
      <c r="N80" s="34"/>
      <c r="O80" s="32"/>
      <c r="P80" s="32">
        <f t="shared" si="7"/>
        <v>0</v>
      </c>
    </row>
    <row r="81" spans="1:16" x14ac:dyDescent="0.3">
      <c r="A81" s="40" t="s">
        <v>77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78</v>
      </c>
      <c r="G81" s="29" t="s">
        <v>48</v>
      </c>
      <c r="H81" s="32">
        <v>63765.84</v>
      </c>
      <c r="I81" s="32"/>
      <c r="J81" s="32">
        <f t="shared" si="5"/>
        <v>63765.84</v>
      </c>
      <c r="K81" s="32">
        <v>99250</v>
      </c>
      <c r="L81" s="32"/>
      <c r="M81" s="32">
        <f t="shared" si="6"/>
        <v>99250</v>
      </c>
      <c r="N81" s="32">
        <v>124062.5</v>
      </c>
      <c r="O81" s="32"/>
      <c r="P81" s="32">
        <f t="shared" si="7"/>
        <v>124062.5</v>
      </c>
    </row>
    <row r="82" spans="1:16" x14ac:dyDescent="0.3">
      <c r="A82" s="251" t="s">
        <v>103</v>
      </c>
      <c r="B82" s="40" t="s">
        <v>43</v>
      </c>
      <c r="C82" s="40" t="s">
        <v>100</v>
      </c>
      <c r="D82" s="29" t="s">
        <v>101</v>
      </c>
      <c r="E82" s="251">
        <v>244</v>
      </c>
      <c r="F82" s="42">
        <v>226500</v>
      </c>
      <c r="G82" s="29" t="s">
        <v>48</v>
      </c>
      <c r="H82" s="32">
        <v>195300</v>
      </c>
      <c r="I82" s="32"/>
      <c r="J82" s="32">
        <f t="shared" si="5"/>
        <v>195300</v>
      </c>
      <c r="K82" s="32">
        <v>244125</v>
      </c>
      <c r="L82" s="32"/>
      <c r="M82" s="32">
        <f t="shared" si="6"/>
        <v>244125</v>
      </c>
      <c r="N82" s="32">
        <v>305156.25</v>
      </c>
      <c r="O82" s="32"/>
      <c r="P82" s="32">
        <f t="shared" si="7"/>
        <v>305156.25</v>
      </c>
    </row>
    <row r="83" spans="1:16" ht="24" x14ac:dyDescent="0.3">
      <c r="A83" s="40" t="s">
        <v>79</v>
      </c>
      <c r="B83" s="40" t="s">
        <v>43</v>
      </c>
      <c r="C83" s="40" t="s">
        <v>100</v>
      </c>
      <c r="D83" s="29" t="s">
        <v>101</v>
      </c>
      <c r="E83" s="251">
        <v>244</v>
      </c>
      <c r="F83" s="42">
        <v>226800</v>
      </c>
      <c r="G83" s="29" t="s">
        <v>48</v>
      </c>
      <c r="H83" s="32">
        <v>335000</v>
      </c>
      <c r="I83" s="32"/>
      <c r="J83" s="32">
        <f t="shared" si="5"/>
        <v>335000</v>
      </c>
      <c r="K83" s="32">
        <v>337000</v>
      </c>
      <c r="L83" s="32"/>
      <c r="M83" s="32">
        <f t="shared" si="6"/>
        <v>337000</v>
      </c>
      <c r="N83" s="32">
        <v>337000</v>
      </c>
      <c r="O83" s="32"/>
      <c r="P83" s="32">
        <f t="shared" si="7"/>
        <v>337000</v>
      </c>
    </row>
    <row r="84" spans="1:16" x14ac:dyDescent="0.3">
      <c r="A84" s="40" t="s">
        <v>81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82</v>
      </c>
      <c r="G84" s="29" t="s">
        <v>48</v>
      </c>
      <c r="H84" s="32">
        <v>84700.94</v>
      </c>
      <c r="I84" s="32"/>
      <c r="J84" s="32">
        <f t="shared" si="5"/>
        <v>84700.94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104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105</v>
      </c>
      <c r="G85" s="29" t="s">
        <v>48</v>
      </c>
      <c r="H85" s="32">
        <v>14000</v>
      </c>
      <c r="I85" s="32"/>
      <c r="J85" s="32">
        <f t="shared" si="5"/>
        <v>14000</v>
      </c>
      <c r="K85" s="32">
        <v>14000</v>
      </c>
      <c r="L85" s="32"/>
      <c r="M85" s="32">
        <f t="shared" si="6"/>
        <v>14000</v>
      </c>
      <c r="N85" s="32">
        <v>16000</v>
      </c>
      <c r="O85" s="32"/>
      <c r="P85" s="32">
        <f t="shared" si="7"/>
        <v>16000</v>
      </c>
    </row>
    <row r="86" spans="1:16" ht="24" x14ac:dyDescent="0.3">
      <c r="A86" s="40" t="s">
        <v>83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84</v>
      </c>
      <c r="G86" s="29" t="s">
        <v>48</v>
      </c>
      <c r="H86" s="32">
        <v>40000</v>
      </c>
      <c r="I86" s="32"/>
      <c r="J86" s="32">
        <f t="shared" si="5"/>
        <v>40000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82" t="s">
        <v>85</v>
      </c>
      <c r="B87" s="28" t="s">
        <v>43</v>
      </c>
      <c r="C87" s="28" t="s">
        <v>100</v>
      </c>
      <c r="D87" s="29" t="s">
        <v>101</v>
      </c>
      <c r="E87" s="29" t="s">
        <v>54</v>
      </c>
      <c r="F87" s="43" t="s">
        <v>86</v>
      </c>
      <c r="G87" s="29" t="s">
        <v>48</v>
      </c>
      <c r="H87" s="32">
        <v>30000</v>
      </c>
      <c r="I87" s="32"/>
      <c r="J87" s="32">
        <f t="shared" si="5"/>
        <v>30000</v>
      </c>
      <c r="K87" s="32">
        <v>30000</v>
      </c>
      <c r="L87" s="32"/>
      <c r="M87" s="32">
        <f t="shared" si="6"/>
        <v>30000</v>
      </c>
      <c r="N87" s="32">
        <v>30000</v>
      </c>
      <c r="O87" s="32"/>
      <c r="P87" s="32">
        <f t="shared" si="7"/>
        <v>30000</v>
      </c>
    </row>
    <row r="88" spans="1:16" x14ac:dyDescent="0.3">
      <c r="A88" s="82" t="s">
        <v>220</v>
      </c>
      <c r="B88" s="28" t="s">
        <v>43</v>
      </c>
      <c r="C88" s="28" t="s">
        <v>100</v>
      </c>
      <c r="D88" s="29" t="s">
        <v>101</v>
      </c>
      <c r="E88" s="29" t="s">
        <v>54</v>
      </c>
      <c r="F88" s="43" t="s">
        <v>219</v>
      </c>
      <c r="G88" s="29" t="s">
        <v>48</v>
      </c>
      <c r="H88" s="32">
        <v>150000</v>
      </c>
      <c r="I88" s="32"/>
      <c r="J88" s="32">
        <f t="shared" si="5"/>
        <v>150000</v>
      </c>
      <c r="K88" s="32">
        <v>0</v>
      </c>
      <c r="L88" s="32"/>
      <c r="M88" s="32">
        <f t="shared" si="6"/>
        <v>0</v>
      </c>
      <c r="N88" s="32">
        <v>0</v>
      </c>
      <c r="O88" s="32"/>
      <c r="P88" s="32">
        <f t="shared" si="7"/>
        <v>0</v>
      </c>
    </row>
    <row r="89" spans="1:16" x14ac:dyDescent="0.3">
      <c r="A89" s="40" t="s">
        <v>89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90</v>
      </c>
      <c r="G89" s="29" t="s">
        <v>48</v>
      </c>
      <c r="H89" s="32">
        <v>54556</v>
      </c>
      <c r="I89" s="32"/>
      <c r="J89" s="32">
        <f t="shared" si="5"/>
        <v>54556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40" t="s">
        <v>106</v>
      </c>
      <c r="B90" s="44" t="s">
        <v>43</v>
      </c>
      <c r="C90" s="44" t="s">
        <v>100</v>
      </c>
      <c r="D90" s="29" t="s">
        <v>101</v>
      </c>
      <c r="E90" s="43" t="s">
        <v>54</v>
      </c>
      <c r="F90" s="43" t="s">
        <v>107</v>
      </c>
      <c r="G90" s="29" t="s">
        <v>48</v>
      </c>
      <c r="H90" s="32">
        <v>22500</v>
      </c>
      <c r="I90" s="32"/>
      <c r="J90" s="32">
        <f t="shared" si="5"/>
        <v>22500</v>
      </c>
      <c r="K90" s="32">
        <v>22500</v>
      </c>
      <c r="L90" s="32"/>
      <c r="M90" s="32">
        <f t="shared" si="6"/>
        <v>22500</v>
      </c>
      <c r="N90" s="32">
        <v>22500</v>
      </c>
      <c r="O90" s="32"/>
      <c r="P90" s="32">
        <f t="shared" si="7"/>
        <v>22500</v>
      </c>
    </row>
    <row r="91" spans="1:16" x14ac:dyDescent="0.3">
      <c r="A91" s="40" t="s">
        <v>91</v>
      </c>
      <c r="B91" s="28" t="s">
        <v>43</v>
      </c>
      <c r="C91" s="28" t="s">
        <v>100</v>
      </c>
      <c r="D91" s="29" t="s">
        <v>101</v>
      </c>
      <c r="E91" s="45" t="s">
        <v>54</v>
      </c>
      <c r="F91" s="45" t="s">
        <v>92</v>
      </c>
      <c r="G91" s="45" t="s">
        <v>48</v>
      </c>
      <c r="H91" s="32">
        <v>65444</v>
      </c>
      <c r="I91" s="32"/>
      <c r="J91" s="32">
        <f t="shared" si="5"/>
        <v>65444</v>
      </c>
      <c r="K91" s="32">
        <v>80000</v>
      </c>
      <c r="L91" s="32"/>
      <c r="M91" s="32">
        <f t="shared" si="6"/>
        <v>80000</v>
      </c>
      <c r="N91" s="32">
        <v>80000</v>
      </c>
      <c r="O91" s="32"/>
      <c r="P91" s="32">
        <f t="shared" si="7"/>
        <v>80000</v>
      </c>
    </row>
    <row r="92" spans="1:16" ht="24" x14ac:dyDescent="0.3">
      <c r="A92" s="40" t="s">
        <v>278</v>
      </c>
      <c r="B92" s="28" t="s">
        <v>43</v>
      </c>
      <c r="C92" s="28" t="s">
        <v>100</v>
      </c>
      <c r="D92" s="29" t="s">
        <v>101</v>
      </c>
      <c r="E92" s="45" t="s">
        <v>276</v>
      </c>
      <c r="F92" s="45" t="s">
        <v>275</v>
      </c>
      <c r="G92" s="45" t="s">
        <v>48</v>
      </c>
      <c r="H92" s="32">
        <v>29461.06</v>
      </c>
      <c r="I92" s="32"/>
      <c r="J92" s="32">
        <f t="shared" si="5"/>
        <v>29461.06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ht="24" x14ac:dyDescent="0.3">
      <c r="A93" s="40" t="s">
        <v>279</v>
      </c>
      <c r="B93" s="28" t="s">
        <v>43</v>
      </c>
      <c r="C93" s="28" t="s">
        <v>100</v>
      </c>
      <c r="D93" s="29" t="s">
        <v>101</v>
      </c>
      <c r="E93" s="45" t="s">
        <v>276</v>
      </c>
      <c r="F93" s="45" t="s">
        <v>277</v>
      </c>
      <c r="G93" s="45" t="s">
        <v>48</v>
      </c>
      <c r="H93" s="32">
        <v>10438</v>
      </c>
      <c r="I93" s="32"/>
      <c r="J93" s="32">
        <f t="shared" si="5"/>
        <v>10438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40" t="s">
        <v>93</v>
      </c>
      <c r="B94" s="28" t="s">
        <v>43</v>
      </c>
      <c r="C94" s="28" t="s">
        <v>100</v>
      </c>
      <c r="D94" s="29" t="s">
        <v>101</v>
      </c>
      <c r="E94" s="29" t="s">
        <v>94</v>
      </c>
      <c r="F94" s="46" t="s">
        <v>95</v>
      </c>
      <c r="G94" s="46" t="s">
        <v>48</v>
      </c>
      <c r="H94" s="32">
        <v>60238</v>
      </c>
      <c r="I94" s="32"/>
      <c r="J94" s="32">
        <f t="shared" si="5"/>
        <v>60238</v>
      </c>
      <c r="K94" s="32">
        <v>60238</v>
      </c>
      <c r="L94" s="32"/>
      <c r="M94" s="32">
        <f t="shared" si="6"/>
        <v>60238</v>
      </c>
      <c r="N94" s="32">
        <v>60238</v>
      </c>
      <c r="O94" s="32"/>
      <c r="P94" s="32">
        <f t="shared" si="7"/>
        <v>60238</v>
      </c>
    </row>
    <row r="95" spans="1:16" x14ac:dyDescent="0.3">
      <c r="A95" s="40" t="s">
        <v>108</v>
      </c>
      <c r="B95" s="28" t="s">
        <v>43</v>
      </c>
      <c r="C95" s="28" t="s">
        <v>100</v>
      </c>
      <c r="D95" s="29" t="s">
        <v>101</v>
      </c>
      <c r="E95" s="29" t="s">
        <v>94</v>
      </c>
      <c r="F95" s="46" t="s">
        <v>97</v>
      </c>
      <c r="G95" s="46" t="s">
        <v>48</v>
      </c>
      <c r="H95" s="32">
        <v>25281</v>
      </c>
      <c r="I95" s="32"/>
      <c r="J95" s="32">
        <f t="shared" si="5"/>
        <v>25281</v>
      </c>
      <c r="K95" s="32">
        <v>25281</v>
      </c>
      <c r="L95" s="32"/>
      <c r="M95" s="32">
        <f t="shared" si="6"/>
        <v>25281</v>
      </c>
      <c r="N95" s="32">
        <v>25281</v>
      </c>
      <c r="O95" s="32"/>
      <c r="P95" s="32">
        <f t="shared" si="7"/>
        <v>25281</v>
      </c>
    </row>
    <row r="96" spans="1:16" x14ac:dyDescent="0.3">
      <c r="A96" s="40" t="s">
        <v>109</v>
      </c>
      <c r="B96" s="28" t="s">
        <v>43</v>
      </c>
      <c r="C96" s="28" t="s">
        <v>100</v>
      </c>
      <c r="D96" s="29" t="s">
        <v>101</v>
      </c>
      <c r="E96" s="29" t="s">
        <v>110</v>
      </c>
      <c r="F96" s="46" t="s">
        <v>111</v>
      </c>
      <c r="G96" s="46" t="s">
        <v>48</v>
      </c>
      <c r="H96" s="32">
        <v>37790</v>
      </c>
      <c r="I96" s="32"/>
      <c r="J96" s="32">
        <f t="shared" si="5"/>
        <v>37790</v>
      </c>
      <c r="K96" s="32">
        <v>37790</v>
      </c>
      <c r="L96" s="32"/>
      <c r="M96" s="32">
        <f t="shared" si="6"/>
        <v>37790</v>
      </c>
      <c r="N96" s="32">
        <v>37790</v>
      </c>
      <c r="O96" s="32"/>
      <c r="P96" s="32">
        <f t="shared" si="7"/>
        <v>37790</v>
      </c>
    </row>
    <row r="97" spans="1:16" ht="24" x14ac:dyDescent="0.3">
      <c r="A97" s="40" t="s">
        <v>229</v>
      </c>
      <c r="B97" s="28" t="s">
        <v>43</v>
      </c>
      <c r="C97" s="28" t="s">
        <v>100</v>
      </c>
      <c r="D97" s="29" t="s">
        <v>101</v>
      </c>
      <c r="E97" s="29" t="s">
        <v>227</v>
      </c>
      <c r="F97" s="46" t="s">
        <v>228</v>
      </c>
      <c r="G97" s="46" t="s">
        <v>48</v>
      </c>
      <c r="H97" s="32">
        <v>177.02</v>
      </c>
      <c r="I97" s="32"/>
      <c r="J97" s="32">
        <f t="shared" si="5"/>
        <v>177.02</v>
      </c>
      <c r="K97" s="32">
        <v>0</v>
      </c>
      <c r="L97" s="32"/>
      <c r="M97" s="32">
        <f t="shared" si="6"/>
        <v>0</v>
      </c>
      <c r="N97" s="32">
        <v>0</v>
      </c>
      <c r="O97" s="32"/>
      <c r="P97" s="32">
        <f t="shared" si="7"/>
        <v>0</v>
      </c>
    </row>
    <row r="98" spans="1:16" x14ac:dyDescent="0.3">
      <c r="A98" s="672" t="s">
        <v>98</v>
      </c>
      <c r="B98" s="672"/>
      <c r="C98" s="672"/>
      <c r="D98" s="672"/>
      <c r="E98" s="672"/>
      <c r="F98" s="672"/>
      <c r="G98" s="672"/>
      <c r="H98" s="98">
        <f t="shared" ref="H98:P98" si="8">SUM(H67:H97)</f>
        <v>12665804.629999999</v>
      </c>
      <c r="I98" s="98">
        <f t="shared" si="8"/>
        <v>0</v>
      </c>
      <c r="J98" s="98">
        <f t="shared" si="8"/>
        <v>12665804.629999999</v>
      </c>
      <c r="K98" s="98">
        <f t="shared" si="8"/>
        <v>13879548.150000002</v>
      </c>
      <c r="L98" s="98">
        <f t="shared" si="8"/>
        <v>0</v>
      </c>
      <c r="M98" s="98">
        <f t="shared" si="8"/>
        <v>13879548.150000002</v>
      </c>
      <c r="N98" s="98">
        <f t="shared" si="8"/>
        <v>14290031.449999997</v>
      </c>
      <c r="O98" s="98">
        <f t="shared" si="8"/>
        <v>0</v>
      </c>
      <c r="P98" s="98">
        <f t="shared" si="8"/>
        <v>14290031.449999997</v>
      </c>
    </row>
    <row r="99" spans="1:16" ht="15" customHeight="1" x14ac:dyDescent="0.3">
      <c r="A99" s="704" t="s">
        <v>112</v>
      </c>
      <c r="B99" s="704"/>
      <c r="C99" s="704"/>
      <c r="D99" s="704"/>
      <c r="E99" s="704"/>
      <c r="F99" s="704"/>
      <c r="G99" s="704"/>
      <c r="H99" s="704"/>
      <c r="I99" s="704"/>
      <c r="J99" s="704"/>
      <c r="K99" s="704"/>
      <c r="L99" s="704"/>
      <c r="M99" s="704"/>
      <c r="N99" s="704"/>
      <c r="O99" s="704"/>
      <c r="P99" s="704"/>
    </row>
    <row r="100" spans="1:16" x14ac:dyDescent="0.3">
      <c r="A100" s="40" t="s">
        <v>87</v>
      </c>
      <c r="B100" s="40" t="s">
        <v>43</v>
      </c>
      <c r="C100" s="40" t="s">
        <v>44</v>
      </c>
      <c r="D100" s="45" t="s">
        <v>45</v>
      </c>
      <c r="E100" s="45" t="s">
        <v>54</v>
      </c>
      <c r="F100" s="45" t="s">
        <v>88</v>
      </c>
      <c r="G100" s="99" t="s">
        <v>113</v>
      </c>
      <c r="H100" s="32">
        <v>5000000</v>
      </c>
      <c r="I100" s="32"/>
      <c r="J100" s="32">
        <f>H100+I100</f>
        <v>5000000</v>
      </c>
      <c r="K100" s="32">
        <v>5800000</v>
      </c>
      <c r="L100" s="32"/>
      <c r="M100" s="32">
        <f>K100+L100</f>
        <v>5800000</v>
      </c>
      <c r="N100" s="32">
        <v>5800000</v>
      </c>
      <c r="O100" s="97"/>
      <c r="P100" s="32">
        <f>N100+O100</f>
        <v>5800000</v>
      </c>
    </row>
    <row r="101" spans="1:16" x14ac:dyDescent="0.3">
      <c r="A101" s="672" t="s">
        <v>114</v>
      </c>
      <c r="B101" s="672"/>
      <c r="C101" s="672"/>
      <c r="D101" s="672"/>
      <c r="E101" s="672"/>
      <c r="F101" s="672"/>
      <c r="G101" s="672"/>
      <c r="H101" s="100">
        <f>SUM(H100)</f>
        <v>5000000</v>
      </c>
      <c r="I101" s="100">
        <f t="shared" ref="I101:P101" si="9">SUM(I100)</f>
        <v>0</v>
      </c>
      <c r="J101" s="100">
        <f t="shared" si="9"/>
        <v>5000000</v>
      </c>
      <c r="K101" s="100">
        <f t="shared" si="9"/>
        <v>5800000</v>
      </c>
      <c r="L101" s="100">
        <f t="shared" si="9"/>
        <v>0</v>
      </c>
      <c r="M101" s="100">
        <f t="shared" si="9"/>
        <v>5800000</v>
      </c>
      <c r="N101" s="100">
        <f t="shared" si="9"/>
        <v>5800000</v>
      </c>
      <c r="O101" s="100">
        <f t="shared" si="9"/>
        <v>0</v>
      </c>
      <c r="P101" s="100">
        <f t="shared" si="9"/>
        <v>5800000</v>
      </c>
    </row>
    <row r="102" spans="1:16" hidden="1" x14ac:dyDescent="0.3">
      <c r="A102" s="702" t="s">
        <v>115</v>
      </c>
      <c r="B102" s="702"/>
      <c r="C102" s="702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97"/>
      <c r="P102" s="97"/>
    </row>
    <row r="103" spans="1:16" ht="25.2" hidden="1" customHeight="1" thickBot="1" x14ac:dyDescent="0.35">
      <c r="A103" s="702"/>
      <c r="B103" s="702"/>
      <c r="C103" s="702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97"/>
      <c r="P103" s="97"/>
    </row>
    <row r="104" spans="1:16" hidden="1" x14ac:dyDescent="0.3">
      <c r="A104" s="82" t="s">
        <v>42</v>
      </c>
      <c r="B104" s="58" t="s">
        <v>43</v>
      </c>
      <c r="C104" s="58" t="s">
        <v>44</v>
      </c>
      <c r="D104" s="58" t="s">
        <v>116</v>
      </c>
      <c r="E104" s="58" t="s">
        <v>46</v>
      </c>
      <c r="F104" s="58" t="s">
        <v>47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50</v>
      </c>
      <c r="B105" s="58" t="s">
        <v>43</v>
      </c>
      <c r="C105" s="58" t="s">
        <v>44</v>
      </c>
      <c r="D105" s="58" t="s">
        <v>116</v>
      </c>
      <c r="E105" s="58" t="s">
        <v>51</v>
      </c>
      <c r="F105" s="58" t="s">
        <v>52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82" t="s">
        <v>118</v>
      </c>
      <c r="B106" s="58" t="s">
        <v>43</v>
      </c>
      <c r="C106" s="58" t="s">
        <v>44</v>
      </c>
      <c r="D106" s="58" t="s">
        <v>116</v>
      </c>
      <c r="E106" s="58" t="s">
        <v>54</v>
      </c>
      <c r="F106" s="58" t="s">
        <v>119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2" t="s">
        <v>120</v>
      </c>
      <c r="B107" s="702"/>
      <c r="C107" s="702"/>
      <c r="D107" s="702"/>
      <c r="E107" s="702"/>
      <c r="F107" s="702"/>
      <c r="G107" s="702"/>
      <c r="H107" s="59">
        <f>SUM(H104:H106)</f>
        <v>0</v>
      </c>
      <c r="I107" s="59"/>
      <c r="J107" s="59"/>
      <c r="K107" s="59">
        <f t="shared" ref="K107:N107" si="10">SUM(K104:K106)</f>
        <v>0</v>
      </c>
      <c r="L107" s="59"/>
      <c r="M107" s="59"/>
      <c r="N107" s="59">
        <f t="shared" si="10"/>
        <v>0</v>
      </c>
      <c r="O107" s="97"/>
      <c r="P107" s="97"/>
    </row>
    <row r="108" spans="1:16" hidden="1" x14ac:dyDescent="0.3">
      <c r="A108" s="82" t="s">
        <v>42</v>
      </c>
      <c r="B108" s="58" t="s">
        <v>43</v>
      </c>
      <c r="C108" s="58" t="s">
        <v>100</v>
      </c>
      <c r="D108" s="58" t="s">
        <v>121</v>
      </c>
      <c r="E108" s="58" t="s">
        <v>46</v>
      </c>
      <c r="F108" s="58" t="s">
        <v>47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50</v>
      </c>
      <c r="B109" s="58" t="s">
        <v>43</v>
      </c>
      <c r="C109" s="58" t="s">
        <v>100</v>
      </c>
      <c r="D109" s="58" t="s">
        <v>121</v>
      </c>
      <c r="E109" s="58" t="s">
        <v>51</v>
      </c>
      <c r="F109" s="58" t="s">
        <v>52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82" t="s">
        <v>118</v>
      </c>
      <c r="B110" s="58" t="s">
        <v>43</v>
      </c>
      <c r="C110" s="58" t="s">
        <v>100</v>
      </c>
      <c r="D110" s="58" t="s">
        <v>121</v>
      </c>
      <c r="E110" s="58" t="s">
        <v>54</v>
      </c>
      <c r="F110" s="58" t="s">
        <v>119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40" t="s">
        <v>122</v>
      </c>
      <c r="B111" s="58" t="s">
        <v>43</v>
      </c>
      <c r="C111" s="58" t="s">
        <v>123</v>
      </c>
      <c r="D111" s="58" t="s">
        <v>121</v>
      </c>
      <c r="E111" s="58" t="s">
        <v>54</v>
      </c>
      <c r="F111" s="58" t="s">
        <v>124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05" t="s">
        <v>125</v>
      </c>
      <c r="B112" s="705"/>
      <c r="C112" s="705"/>
      <c r="D112" s="705"/>
      <c r="E112" s="705"/>
      <c r="F112" s="705"/>
      <c r="G112" s="705"/>
      <c r="H112" s="83">
        <f>SUM(H108:H111)</f>
        <v>0</v>
      </c>
      <c r="I112" s="83"/>
      <c r="J112" s="83"/>
      <c r="K112" s="83">
        <f t="shared" ref="K112:N112" si="11">SUM(K108:K111)</f>
        <v>0</v>
      </c>
      <c r="L112" s="83"/>
      <c r="M112" s="83"/>
      <c r="N112" s="83">
        <f t="shared" si="11"/>
        <v>0</v>
      </c>
      <c r="O112" s="97"/>
      <c r="P112" s="97"/>
    </row>
    <row r="113" spans="1:16" hidden="1" x14ac:dyDescent="0.3">
      <c r="A113" s="706" t="s">
        <v>126</v>
      </c>
      <c r="B113" s="706"/>
      <c r="C113" s="706"/>
      <c r="D113" s="706"/>
      <c r="E113" s="706"/>
      <c r="F113" s="706"/>
      <c r="G113" s="706"/>
      <c r="H113" s="101">
        <f>H107+H112</f>
        <v>0</v>
      </c>
      <c r="I113" s="101"/>
      <c r="J113" s="101"/>
      <c r="K113" s="101">
        <f t="shared" ref="K113:N113" si="12">K107+K112</f>
        <v>0</v>
      </c>
      <c r="L113" s="101"/>
      <c r="M113" s="101"/>
      <c r="N113" s="101">
        <f t="shared" si="12"/>
        <v>0</v>
      </c>
      <c r="O113" s="97"/>
      <c r="P113" s="97"/>
    </row>
    <row r="114" spans="1:16" hidden="1" x14ac:dyDescent="0.3">
      <c r="A114" s="700" t="s">
        <v>127</v>
      </c>
      <c r="B114" s="700"/>
      <c r="C114" s="700"/>
      <c r="D114" s="700"/>
      <c r="E114" s="700"/>
      <c r="F114" s="700"/>
      <c r="G114" s="700"/>
      <c r="H114" s="700"/>
      <c r="I114" s="700"/>
      <c r="J114" s="700"/>
      <c r="K114" s="700"/>
      <c r="L114" s="700"/>
      <c r="M114" s="700"/>
      <c r="N114" s="700"/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128</v>
      </c>
      <c r="E115" s="58" t="s">
        <v>46</v>
      </c>
      <c r="F115" s="58" t="s">
        <v>47</v>
      </c>
      <c r="G115" s="102" t="s">
        <v>129</v>
      </c>
      <c r="H115" s="32"/>
      <c r="I115" s="32"/>
      <c r="J115" s="32"/>
      <c r="K115" s="34"/>
      <c r="L115" s="34"/>
      <c r="M115" s="34"/>
      <c r="N115" s="34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128</v>
      </c>
      <c r="E116" s="58" t="s">
        <v>51</v>
      </c>
      <c r="F116" s="58">
        <v>213000</v>
      </c>
      <c r="G116" s="102" t="s">
        <v>129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16" t="s">
        <v>130</v>
      </c>
      <c r="B117" s="716"/>
      <c r="C117" s="716"/>
      <c r="D117" s="716"/>
      <c r="E117" s="716"/>
      <c r="F117" s="716"/>
      <c r="G117" s="716"/>
      <c r="H117" s="121">
        <f>SUM(H115:H116)</f>
        <v>0</v>
      </c>
      <c r="I117" s="121"/>
      <c r="J117" s="121"/>
      <c r="K117" s="121">
        <f t="shared" ref="K117:N117" si="13">SUM(K115:K116)</f>
        <v>0</v>
      </c>
      <c r="L117" s="121"/>
      <c r="M117" s="121"/>
      <c r="N117" s="121">
        <f t="shared" si="13"/>
        <v>0</v>
      </c>
      <c r="O117" s="122"/>
      <c r="P117" s="122"/>
    </row>
    <row r="118" spans="1:16" x14ac:dyDescent="0.3">
      <c r="A118" s="702" t="s">
        <v>115</v>
      </c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</row>
    <row r="119" spans="1:16" x14ac:dyDescent="0.3">
      <c r="A119" s="702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</row>
    <row r="120" spans="1:16" x14ac:dyDescent="0.3">
      <c r="A120" s="82" t="s">
        <v>42</v>
      </c>
      <c r="B120" s="28" t="s">
        <v>43</v>
      </c>
      <c r="C120" s="28" t="s">
        <v>44</v>
      </c>
      <c r="D120" s="58" t="s">
        <v>116</v>
      </c>
      <c r="E120" s="29" t="s">
        <v>46</v>
      </c>
      <c r="F120" s="46" t="s">
        <v>47</v>
      </c>
      <c r="G120" s="46" t="s">
        <v>180</v>
      </c>
      <c r="H120" s="32">
        <v>22502334.919999998</v>
      </c>
      <c r="I120" s="32"/>
      <c r="J120" s="32">
        <f t="shared" ref="J120:J123" si="14">H120+I120</f>
        <v>22502334.919999998</v>
      </c>
      <c r="K120" s="32">
        <v>0</v>
      </c>
      <c r="L120" s="32"/>
      <c r="M120" s="32">
        <f t="shared" ref="M120:M123" si="15">K120+L120</f>
        <v>0</v>
      </c>
      <c r="N120" s="32">
        <v>0</v>
      </c>
      <c r="O120" s="32"/>
      <c r="P120" s="32">
        <f t="shared" ref="P120:P131" si="16">N120+O120</f>
        <v>0</v>
      </c>
    </row>
    <row r="121" spans="1:16" ht="36" x14ac:dyDescent="0.3">
      <c r="A121" s="36" t="s">
        <v>210</v>
      </c>
      <c r="B121" s="28" t="s">
        <v>43</v>
      </c>
      <c r="C121" s="28" t="s">
        <v>44</v>
      </c>
      <c r="D121" s="58" t="s">
        <v>116</v>
      </c>
      <c r="E121" s="29" t="s">
        <v>46</v>
      </c>
      <c r="F121" s="46" t="s">
        <v>209</v>
      </c>
      <c r="G121" s="46" t="s">
        <v>180</v>
      </c>
      <c r="H121" s="32">
        <v>39838.840000000004</v>
      </c>
      <c r="I121" s="32"/>
      <c r="J121" s="32">
        <f t="shared" si="14"/>
        <v>39838.840000000004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44</v>
      </c>
      <c r="D122" s="58" t="s">
        <v>116</v>
      </c>
      <c r="E122" s="29" t="s">
        <v>51</v>
      </c>
      <c r="F122" s="46" t="s">
        <v>52</v>
      </c>
      <c r="G122" s="46" t="s">
        <v>180</v>
      </c>
      <c r="H122" s="32">
        <v>5105802.3600000003</v>
      </c>
      <c r="I122" s="32"/>
      <c r="J122" s="32">
        <f t="shared" si="14"/>
        <v>5105802.3600000003</v>
      </c>
      <c r="K122" s="32">
        <v>0</v>
      </c>
      <c r="L122" s="32"/>
      <c r="M122" s="32">
        <f t="shared" si="15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44</v>
      </c>
      <c r="D123" s="58" t="s">
        <v>116</v>
      </c>
      <c r="E123" s="29" t="s">
        <v>54</v>
      </c>
      <c r="F123" s="46" t="s">
        <v>119</v>
      </c>
      <c r="G123" s="46" t="s">
        <v>180</v>
      </c>
      <c r="H123" s="32">
        <v>47000</v>
      </c>
      <c r="I123" s="32"/>
      <c r="J123" s="32">
        <f t="shared" si="14"/>
        <v>47000</v>
      </c>
      <c r="K123" s="32">
        <v>0</v>
      </c>
      <c r="L123" s="32"/>
      <c r="M123" s="32">
        <f t="shared" si="15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715" t="s">
        <v>178</v>
      </c>
      <c r="B124" s="715"/>
      <c r="C124" s="715"/>
      <c r="D124" s="715"/>
      <c r="E124" s="715"/>
      <c r="F124" s="715"/>
      <c r="G124" s="715"/>
      <c r="H124" s="101">
        <f>SUM(H120:H123)</f>
        <v>27694976.119999997</v>
      </c>
      <c r="I124" s="101">
        <f t="shared" ref="I124:P124" si="17">SUM(I120:I123)</f>
        <v>0</v>
      </c>
      <c r="J124" s="101">
        <f t="shared" si="17"/>
        <v>27694976.119999997</v>
      </c>
      <c r="K124" s="101">
        <f t="shared" si="17"/>
        <v>0</v>
      </c>
      <c r="L124" s="101">
        <f t="shared" si="17"/>
        <v>0</v>
      </c>
      <c r="M124" s="101">
        <f t="shared" si="17"/>
        <v>0</v>
      </c>
      <c r="N124" s="101">
        <f t="shared" si="17"/>
        <v>0</v>
      </c>
      <c r="O124" s="101">
        <f t="shared" si="17"/>
        <v>0</v>
      </c>
      <c r="P124" s="101">
        <f t="shared" si="17"/>
        <v>0</v>
      </c>
    </row>
    <row r="125" spans="1:16" x14ac:dyDescent="0.3">
      <c r="A125" s="82" t="s">
        <v>42</v>
      </c>
      <c r="B125" s="28" t="s">
        <v>43</v>
      </c>
      <c r="C125" s="28" t="s">
        <v>100</v>
      </c>
      <c r="D125" s="58" t="s">
        <v>121</v>
      </c>
      <c r="E125" s="29" t="s">
        <v>46</v>
      </c>
      <c r="F125" s="46" t="s">
        <v>47</v>
      </c>
      <c r="G125" s="46" t="s">
        <v>180</v>
      </c>
      <c r="H125" s="32">
        <v>39599197.700000003</v>
      </c>
      <c r="I125" s="32"/>
      <c r="J125" s="32">
        <f t="shared" ref="J125:J131" si="18">H125+I125</f>
        <v>39599197.700000003</v>
      </c>
      <c r="K125" s="32">
        <v>0</v>
      </c>
      <c r="L125" s="32"/>
      <c r="M125" s="32">
        <f t="shared" ref="M125:M131" si="19">K125+L125</f>
        <v>0</v>
      </c>
      <c r="N125" s="32">
        <v>0</v>
      </c>
      <c r="O125" s="32"/>
      <c r="P125" s="32">
        <f t="shared" si="16"/>
        <v>0</v>
      </c>
    </row>
    <row r="126" spans="1:16" ht="36" x14ac:dyDescent="0.3">
      <c r="A126" s="36" t="s">
        <v>210</v>
      </c>
      <c r="B126" s="28" t="s">
        <v>43</v>
      </c>
      <c r="C126" s="28" t="s">
        <v>100</v>
      </c>
      <c r="D126" s="58" t="s">
        <v>121</v>
      </c>
      <c r="E126" s="29" t="s">
        <v>46</v>
      </c>
      <c r="F126" s="46" t="s">
        <v>209</v>
      </c>
      <c r="G126" s="46" t="s">
        <v>180</v>
      </c>
      <c r="H126" s="32">
        <v>63792.7</v>
      </c>
      <c r="I126" s="32"/>
      <c r="J126" s="32">
        <f t="shared" si="18"/>
        <v>63792.7</v>
      </c>
      <c r="K126" s="32"/>
      <c r="L126" s="32"/>
      <c r="M126" s="32"/>
      <c r="N126" s="32"/>
      <c r="O126" s="32"/>
      <c r="P126" s="32"/>
    </row>
    <row r="127" spans="1:16" x14ac:dyDescent="0.3">
      <c r="A127" s="82" t="s">
        <v>50</v>
      </c>
      <c r="B127" s="28" t="s">
        <v>43</v>
      </c>
      <c r="C127" s="28" t="s">
        <v>100</v>
      </c>
      <c r="D127" s="58" t="s">
        <v>121</v>
      </c>
      <c r="E127" s="29" t="s">
        <v>51</v>
      </c>
      <c r="F127" s="46" t="s">
        <v>52</v>
      </c>
      <c r="G127" s="46" t="s">
        <v>180</v>
      </c>
      <c r="H127" s="32">
        <v>8983667.3300000001</v>
      </c>
      <c r="I127" s="32"/>
      <c r="J127" s="32">
        <f t="shared" si="18"/>
        <v>8983667.3300000001</v>
      </c>
      <c r="K127" s="32">
        <v>0</v>
      </c>
      <c r="L127" s="32"/>
      <c r="M127" s="32">
        <f t="shared" si="19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82" t="s">
        <v>118</v>
      </c>
      <c r="B128" s="28" t="s">
        <v>43</v>
      </c>
      <c r="C128" s="28" t="s">
        <v>100</v>
      </c>
      <c r="D128" s="58" t="s">
        <v>121</v>
      </c>
      <c r="E128" s="29" t="s">
        <v>54</v>
      </c>
      <c r="F128" s="46" t="s">
        <v>119</v>
      </c>
      <c r="G128" s="46" t="s">
        <v>180</v>
      </c>
      <c r="H128" s="32">
        <v>54991.59</v>
      </c>
      <c r="I128" s="32"/>
      <c r="J128" s="32">
        <f t="shared" si="18"/>
        <v>54991.59</v>
      </c>
      <c r="K128" s="32">
        <v>0</v>
      </c>
      <c r="L128" s="32"/>
      <c r="M128" s="32">
        <f t="shared" si="19"/>
        <v>0</v>
      </c>
      <c r="N128" s="32">
        <v>0</v>
      </c>
      <c r="O128" s="32"/>
      <c r="P128" s="32">
        <f t="shared" si="16"/>
        <v>0</v>
      </c>
    </row>
    <row r="129" spans="1:16" x14ac:dyDescent="0.3">
      <c r="A129" s="82" t="s">
        <v>236</v>
      </c>
      <c r="B129" s="28" t="s">
        <v>43</v>
      </c>
      <c r="C129" s="28" t="s">
        <v>100</v>
      </c>
      <c r="D129" s="58" t="s">
        <v>121</v>
      </c>
      <c r="E129" s="29" t="s">
        <v>54</v>
      </c>
      <c r="F129" s="46" t="s">
        <v>235</v>
      </c>
      <c r="G129" s="46" t="s">
        <v>180</v>
      </c>
      <c r="H129" s="32">
        <v>2191130</v>
      </c>
      <c r="I129" s="32"/>
      <c r="J129" s="32">
        <f t="shared" si="18"/>
        <v>2191130</v>
      </c>
      <c r="K129" s="32"/>
      <c r="L129" s="32"/>
      <c r="M129" s="32"/>
      <c r="N129" s="32"/>
      <c r="O129" s="32"/>
      <c r="P129" s="32"/>
    </row>
    <row r="130" spans="1:16" ht="24" x14ac:dyDescent="0.3">
      <c r="A130" s="82" t="s">
        <v>214</v>
      </c>
      <c r="B130" s="28" t="s">
        <v>43</v>
      </c>
      <c r="C130" s="28" t="s">
        <v>100</v>
      </c>
      <c r="D130" s="58" t="s">
        <v>121</v>
      </c>
      <c r="E130" s="29" t="s">
        <v>54</v>
      </c>
      <c r="F130" s="46" t="s">
        <v>213</v>
      </c>
      <c r="G130" s="46" t="s">
        <v>180</v>
      </c>
      <c r="H130" s="32">
        <v>12746</v>
      </c>
      <c r="I130" s="32"/>
      <c r="J130" s="32">
        <f t="shared" si="18"/>
        <v>12746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122</v>
      </c>
      <c r="B131" s="28" t="s">
        <v>43</v>
      </c>
      <c r="C131" s="28" t="s">
        <v>123</v>
      </c>
      <c r="D131" s="58" t="s">
        <v>121</v>
      </c>
      <c r="E131" s="29" t="s">
        <v>54</v>
      </c>
      <c r="F131" s="46" t="s">
        <v>124</v>
      </c>
      <c r="G131" s="46" t="s">
        <v>180</v>
      </c>
      <c r="H131" s="32">
        <v>4200</v>
      </c>
      <c r="I131" s="32"/>
      <c r="J131" s="32">
        <f t="shared" si="18"/>
        <v>4200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101">
        <f>SUM(H125:H131)</f>
        <v>50909725.320000008</v>
      </c>
      <c r="I132" s="101">
        <f t="shared" ref="I132:P132" si="20">SUM(I125:I131)</f>
        <v>0</v>
      </c>
      <c r="J132" s="101">
        <f t="shared" si="20"/>
        <v>50909725.320000008</v>
      </c>
      <c r="K132" s="101">
        <f t="shared" si="20"/>
        <v>0</v>
      </c>
      <c r="L132" s="101">
        <f t="shared" si="20"/>
        <v>0</v>
      </c>
      <c r="M132" s="101">
        <f t="shared" si="20"/>
        <v>0</v>
      </c>
      <c r="N132" s="101">
        <f t="shared" si="20"/>
        <v>0</v>
      </c>
      <c r="O132" s="101">
        <f t="shared" si="20"/>
        <v>0</v>
      </c>
      <c r="P132" s="101">
        <f t="shared" si="20"/>
        <v>0</v>
      </c>
    </row>
    <row r="133" spans="1:16" x14ac:dyDescent="0.3">
      <c r="A133" s="706" t="s">
        <v>179</v>
      </c>
      <c r="B133" s="706"/>
      <c r="C133" s="706"/>
      <c r="D133" s="706"/>
      <c r="E133" s="706"/>
      <c r="F133" s="706"/>
      <c r="G133" s="706"/>
      <c r="H133" s="101">
        <f>H124+H132</f>
        <v>78604701.439999998</v>
      </c>
      <c r="I133" s="101">
        <f t="shared" ref="I133:P133" si="21">I124+I132</f>
        <v>0</v>
      </c>
      <c r="J133" s="101">
        <f t="shared" si="21"/>
        <v>78604701.439999998</v>
      </c>
      <c r="K133" s="101">
        <f t="shared" si="21"/>
        <v>0</v>
      </c>
      <c r="L133" s="101">
        <f t="shared" si="21"/>
        <v>0</v>
      </c>
      <c r="M133" s="101">
        <f t="shared" si="21"/>
        <v>0</v>
      </c>
      <c r="N133" s="101">
        <f t="shared" si="21"/>
        <v>0</v>
      </c>
      <c r="O133" s="101">
        <f t="shared" si="21"/>
        <v>0</v>
      </c>
      <c r="P133" s="101">
        <f t="shared" si="21"/>
        <v>0</v>
      </c>
    </row>
    <row r="134" spans="1:16" x14ac:dyDescent="0.3">
      <c r="A134" s="725" t="s">
        <v>201</v>
      </c>
      <c r="B134" s="726"/>
      <c r="C134" s="726"/>
      <c r="D134" s="726"/>
      <c r="E134" s="726"/>
      <c r="F134" s="726"/>
      <c r="G134" s="726"/>
      <c r="H134" s="726"/>
      <c r="I134" s="726"/>
      <c r="J134" s="726"/>
      <c r="K134" s="726"/>
      <c r="L134" s="726"/>
      <c r="M134" s="726"/>
      <c r="N134" s="726"/>
      <c r="O134" s="726"/>
      <c r="P134" s="727"/>
    </row>
    <row r="135" spans="1:16" x14ac:dyDescent="0.3">
      <c r="A135" s="82" t="s">
        <v>42</v>
      </c>
      <c r="B135" s="28" t="s">
        <v>43</v>
      </c>
      <c r="C135" s="28" t="s">
        <v>100</v>
      </c>
      <c r="D135" s="58" t="s">
        <v>202</v>
      </c>
      <c r="E135" s="29" t="s">
        <v>46</v>
      </c>
      <c r="F135" s="46" t="s">
        <v>47</v>
      </c>
      <c r="G135" s="46" t="s">
        <v>203</v>
      </c>
      <c r="H135" s="32">
        <v>4554000</v>
      </c>
      <c r="I135" s="32"/>
      <c r="J135" s="26">
        <f t="shared" ref="J135:J136" si="22">H135+I135</f>
        <v>4554000</v>
      </c>
      <c r="K135" s="32">
        <v>0</v>
      </c>
      <c r="L135" s="32"/>
      <c r="M135" s="26">
        <f t="shared" ref="M135:M136" si="23">K135+L135</f>
        <v>0</v>
      </c>
      <c r="N135" s="32">
        <v>0</v>
      </c>
      <c r="O135" s="147"/>
      <c r="P135" s="148">
        <f t="shared" ref="P135:P136" si="24">N135+O135</f>
        <v>0</v>
      </c>
    </row>
    <row r="136" spans="1:16" x14ac:dyDescent="0.3">
      <c r="A136" s="82" t="s">
        <v>50</v>
      </c>
      <c r="B136" s="28" t="s">
        <v>43</v>
      </c>
      <c r="C136" s="28" t="s">
        <v>100</v>
      </c>
      <c r="D136" s="58" t="s">
        <v>202</v>
      </c>
      <c r="E136" s="29" t="s">
        <v>51</v>
      </c>
      <c r="F136" s="46" t="s">
        <v>52</v>
      </c>
      <c r="G136" s="46" t="s">
        <v>203</v>
      </c>
      <c r="H136" s="32">
        <v>1375308</v>
      </c>
      <c r="I136" s="32"/>
      <c r="J136" s="26">
        <f t="shared" si="22"/>
        <v>1375308</v>
      </c>
      <c r="K136" s="32">
        <v>0</v>
      </c>
      <c r="L136" s="32"/>
      <c r="M136" s="26">
        <f t="shared" si="23"/>
        <v>0</v>
      </c>
      <c r="N136" s="32">
        <v>0</v>
      </c>
      <c r="O136" s="147"/>
      <c r="P136" s="148">
        <f t="shared" si="24"/>
        <v>0</v>
      </c>
    </row>
    <row r="137" spans="1:16" ht="15" thickBot="1" x14ac:dyDescent="0.35">
      <c r="A137" s="728" t="s">
        <v>204</v>
      </c>
      <c r="B137" s="728"/>
      <c r="C137" s="728"/>
      <c r="D137" s="728"/>
      <c r="E137" s="728"/>
      <c r="F137" s="728"/>
      <c r="G137" s="728"/>
      <c r="H137" s="149">
        <f>SUM(H135:H136)</f>
        <v>5929308</v>
      </c>
      <c r="I137" s="149">
        <f t="shared" ref="I137:P137" si="25">SUM(I135:I136)</f>
        <v>0</v>
      </c>
      <c r="J137" s="149">
        <f t="shared" si="25"/>
        <v>5929308</v>
      </c>
      <c r="K137" s="149">
        <f t="shared" si="25"/>
        <v>0</v>
      </c>
      <c r="L137" s="149">
        <f t="shared" si="25"/>
        <v>0</v>
      </c>
      <c r="M137" s="149">
        <f t="shared" si="25"/>
        <v>0</v>
      </c>
      <c r="N137" s="149">
        <f t="shared" si="25"/>
        <v>0</v>
      </c>
      <c r="O137" s="149">
        <f t="shared" si="25"/>
        <v>0</v>
      </c>
      <c r="P137" s="149">
        <f t="shared" si="25"/>
        <v>0</v>
      </c>
    </row>
    <row r="138" spans="1:16" ht="15" thickBot="1" x14ac:dyDescent="0.35">
      <c r="A138" s="729" t="s">
        <v>205</v>
      </c>
      <c r="B138" s="730"/>
      <c r="C138" s="730"/>
      <c r="D138" s="730"/>
      <c r="E138" s="730"/>
      <c r="F138" s="730"/>
      <c r="G138" s="730"/>
      <c r="H138" s="730"/>
      <c r="I138" s="730"/>
      <c r="J138" s="730"/>
      <c r="K138" s="730"/>
      <c r="L138" s="730"/>
      <c r="M138" s="730"/>
      <c r="N138" s="730"/>
      <c r="O138" s="730"/>
      <c r="P138" s="731"/>
    </row>
    <row r="139" spans="1:16" x14ac:dyDescent="0.3">
      <c r="A139" s="150" t="s">
        <v>42</v>
      </c>
      <c r="B139" s="56" t="s">
        <v>43</v>
      </c>
      <c r="C139" s="56" t="s">
        <v>100</v>
      </c>
      <c r="D139" s="56" t="s">
        <v>206</v>
      </c>
      <c r="E139" s="56" t="s">
        <v>46</v>
      </c>
      <c r="F139" s="56" t="s">
        <v>47</v>
      </c>
      <c r="G139" s="46" t="s">
        <v>207</v>
      </c>
      <c r="H139" s="151">
        <v>251508</v>
      </c>
      <c r="I139" s="152"/>
      <c r="J139" s="26">
        <f t="shared" ref="J139:J140" si="26">H139+I139</f>
        <v>251508</v>
      </c>
      <c r="K139" s="26">
        <v>0</v>
      </c>
      <c r="L139" s="153"/>
      <c r="M139" s="26">
        <f t="shared" ref="M139:M140" si="27">K139+L139</f>
        <v>0</v>
      </c>
      <c r="N139" s="32">
        <v>0</v>
      </c>
      <c r="O139" s="147"/>
      <c r="P139" s="148">
        <f t="shared" ref="P139:P140" si="28">N139+O139</f>
        <v>0</v>
      </c>
    </row>
    <row r="140" spans="1:16" x14ac:dyDescent="0.3">
      <c r="A140" s="37" t="s">
        <v>50</v>
      </c>
      <c r="B140" s="61" t="s">
        <v>43</v>
      </c>
      <c r="C140" s="61" t="s">
        <v>100</v>
      </c>
      <c r="D140" s="61" t="s">
        <v>206</v>
      </c>
      <c r="E140" s="61" t="s">
        <v>51</v>
      </c>
      <c r="F140" s="61" t="s">
        <v>52</v>
      </c>
      <c r="G140" s="161" t="s">
        <v>207</v>
      </c>
      <c r="H140" s="154">
        <v>75955.42</v>
      </c>
      <c r="I140" s="162"/>
      <c r="J140" s="51">
        <f t="shared" si="26"/>
        <v>75955.42</v>
      </c>
      <c r="K140" s="51">
        <v>0</v>
      </c>
      <c r="L140" s="156"/>
      <c r="M140" s="51">
        <f t="shared" si="27"/>
        <v>0</v>
      </c>
      <c r="N140" s="38">
        <v>0</v>
      </c>
      <c r="O140" s="163"/>
      <c r="P140" s="164">
        <f t="shared" si="28"/>
        <v>0</v>
      </c>
    </row>
    <row r="141" spans="1:16" x14ac:dyDescent="0.3">
      <c r="A141" s="706" t="s">
        <v>208</v>
      </c>
      <c r="B141" s="706"/>
      <c r="C141" s="706"/>
      <c r="D141" s="706"/>
      <c r="E141" s="706"/>
      <c r="F141" s="706"/>
      <c r="G141" s="706"/>
      <c r="H141" s="98">
        <f>SUM(H139:H140)</f>
        <v>327463.42</v>
      </c>
      <c r="I141" s="98">
        <f>SUM(I139:I140)</f>
        <v>0</v>
      </c>
      <c r="J141" s="98">
        <f>H141+I141</f>
        <v>327463.42</v>
      </c>
      <c r="K141" s="98">
        <f t="shared" ref="K141" si="29">SUM(K139:K140)</f>
        <v>0</v>
      </c>
      <c r="L141" s="98"/>
      <c r="M141" s="98"/>
      <c r="N141" s="98">
        <f>SUM(N139:N140)</f>
        <v>0</v>
      </c>
      <c r="O141" s="98"/>
      <c r="P141" s="98"/>
    </row>
    <row r="142" spans="1:16" ht="30" customHeight="1" x14ac:dyDescent="0.3">
      <c r="A142" s="735" t="s">
        <v>216</v>
      </c>
      <c r="B142" s="736"/>
      <c r="C142" s="736"/>
      <c r="D142" s="736"/>
      <c r="E142" s="736"/>
      <c r="F142" s="736"/>
      <c r="G142" s="736"/>
      <c r="H142" s="736"/>
      <c r="I142" s="736"/>
      <c r="J142" s="736"/>
      <c r="K142" s="736"/>
      <c r="L142" s="736"/>
      <c r="M142" s="736"/>
      <c r="N142" s="736"/>
      <c r="O142" s="736"/>
      <c r="P142" s="737"/>
    </row>
    <row r="143" spans="1:16" x14ac:dyDescent="0.3">
      <c r="A143" s="150" t="s">
        <v>42</v>
      </c>
      <c r="B143" s="56" t="s">
        <v>43</v>
      </c>
      <c r="C143" s="56" t="s">
        <v>100</v>
      </c>
      <c r="D143" s="58" t="s">
        <v>217</v>
      </c>
      <c r="E143" s="58" t="s">
        <v>46</v>
      </c>
      <c r="F143" s="56" t="s">
        <v>47</v>
      </c>
      <c r="G143" s="46" t="s">
        <v>218</v>
      </c>
      <c r="H143" s="155">
        <v>99000</v>
      </c>
      <c r="I143" s="155"/>
      <c r="J143" s="26">
        <f t="shared" ref="J143:J144" si="30">H143+I143</f>
        <v>99000</v>
      </c>
      <c r="K143" s="32">
        <v>0</v>
      </c>
      <c r="L143" s="34"/>
      <c r="M143" s="26">
        <f t="shared" ref="M143:M144" si="31">K143+L143</f>
        <v>0</v>
      </c>
      <c r="N143" s="32">
        <v>0</v>
      </c>
      <c r="O143" s="147"/>
      <c r="P143" s="148">
        <f t="shared" ref="P143:P144" si="32">N143+O143</f>
        <v>0</v>
      </c>
    </row>
    <row r="144" spans="1:16" x14ac:dyDescent="0.3">
      <c r="A144" s="37" t="s">
        <v>50</v>
      </c>
      <c r="B144" s="61" t="s">
        <v>43</v>
      </c>
      <c r="C144" s="61" t="s">
        <v>100</v>
      </c>
      <c r="D144" s="58" t="s">
        <v>217</v>
      </c>
      <c r="E144" s="58" t="s">
        <v>51</v>
      </c>
      <c r="F144" s="61" t="s">
        <v>52</v>
      </c>
      <c r="G144" s="46" t="s">
        <v>218</v>
      </c>
      <c r="H144" s="155">
        <v>29898</v>
      </c>
      <c r="I144" s="155"/>
      <c r="J144" s="51">
        <f t="shared" si="30"/>
        <v>29898</v>
      </c>
      <c r="K144" s="32">
        <v>0</v>
      </c>
      <c r="L144" s="34"/>
      <c r="M144" s="51">
        <f t="shared" si="31"/>
        <v>0</v>
      </c>
      <c r="N144" s="32">
        <v>0</v>
      </c>
      <c r="O144" s="147"/>
      <c r="P144" s="164">
        <f t="shared" si="32"/>
        <v>0</v>
      </c>
    </row>
    <row r="145" spans="1:16" x14ac:dyDescent="0.3">
      <c r="A145" s="706" t="s">
        <v>215</v>
      </c>
      <c r="B145" s="706"/>
      <c r="C145" s="706"/>
      <c r="D145" s="706"/>
      <c r="E145" s="706"/>
      <c r="F145" s="706"/>
      <c r="G145" s="706"/>
      <c r="H145" s="98">
        <f>SUM(H143:H144)</f>
        <v>128898</v>
      </c>
      <c r="I145" s="98">
        <f t="shared" ref="I145:P145" si="33">SUM(I143:I144)</f>
        <v>0</v>
      </c>
      <c r="J145" s="98">
        <f t="shared" si="33"/>
        <v>128898</v>
      </c>
      <c r="K145" s="98">
        <f t="shared" si="33"/>
        <v>0</v>
      </c>
      <c r="L145" s="98">
        <f t="shared" si="33"/>
        <v>0</v>
      </c>
      <c r="M145" s="98">
        <f t="shared" si="33"/>
        <v>0</v>
      </c>
      <c r="N145" s="98">
        <f t="shared" si="33"/>
        <v>0</v>
      </c>
      <c r="O145" s="98">
        <f t="shared" si="33"/>
        <v>0</v>
      </c>
      <c r="P145" s="98">
        <f t="shared" si="33"/>
        <v>0</v>
      </c>
    </row>
    <row r="146" spans="1:16" ht="28.95" customHeight="1" x14ac:dyDescent="0.3">
      <c r="A146" s="723" t="s">
        <v>160</v>
      </c>
      <c r="B146" s="687"/>
      <c r="C146" s="687"/>
      <c r="D146" s="687"/>
      <c r="E146" s="687"/>
      <c r="F146" s="687"/>
      <c r="G146" s="687"/>
      <c r="H146" s="687"/>
      <c r="I146" s="687"/>
      <c r="J146" s="687"/>
      <c r="K146" s="687"/>
      <c r="L146" s="687"/>
      <c r="M146" s="687"/>
      <c r="N146" s="687"/>
      <c r="O146" s="687"/>
      <c r="P146" s="724"/>
    </row>
    <row r="147" spans="1:16" ht="26.4" x14ac:dyDescent="0.3">
      <c r="A147" s="104" t="s">
        <v>161</v>
      </c>
      <c r="B147" s="40">
        <v>10</v>
      </c>
      <c r="C147" s="40" t="s">
        <v>162</v>
      </c>
      <c r="D147" s="45" t="s">
        <v>163</v>
      </c>
      <c r="E147" s="45" t="s">
        <v>174</v>
      </c>
      <c r="F147" s="45" t="s">
        <v>165</v>
      </c>
      <c r="G147" s="45" t="s">
        <v>182</v>
      </c>
      <c r="H147" s="32">
        <v>1916000</v>
      </c>
      <c r="I147" s="32"/>
      <c r="J147" s="32">
        <f>H147+I147</f>
        <v>1916000</v>
      </c>
      <c r="K147" s="32">
        <v>0</v>
      </c>
      <c r="L147" s="32"/>
      <c r="M147" s="32">
        <f>K147+L147</f>
        <v>0</v>
      </c>
      <c r="N147" s="32">
        <v>0</v>
      </c>
      <c r="O147" s="97"/>
      <c r="P147" s="32">
        <f>N147+O147</f>
        <v>0</v>
      </c>
    </row>
    <row r="148" spans="1:16" x14ac:dyDescent="0.3">
      <c r="A148" s="708" t="s">
        <v>167</v>
      </c>
      <c r="B148" s="709"/>
      <c r="C148" s="709"/>
      <c r="D148" s="709"/>
      <c r="E148" s="709"/>
      <c r="F148" s="709"/>
      <c r="G148" s="710"/>
      <c r="H148" s="101">
        <f t="shared" ref="H148:P148" si="34">SUM(H147:H147)</f>
        <v>1916000</v>
      </c>
      <c r="I148" s="101">
        <f t="shared" si="34"/>
        <v>0</v>
      </c>
      <c r="J148" s="101">
        <f t="shared" si="34"/>
        <v>1916000</v>
      </c>
      <c r="K148" s="101">
        <f t="shared" si="34"/>
        <v>0</v>
      </c>
      <c r="L148" s="101">
        <f t="shared" si="34"/>
        <v>0</v>
      </c>
      <c r="M148" s="101">
        <f t="shared" si="34"/>
        <v>0</v>
      </c>
      <c r="N148" s="101">
        <f t="shared" si="34"/>
        <v>0</v>
      </c>
      <c r="O148" s="101">
        <f t="shared" si="34"/>
        <v>0</v>
      </c>
      <c r="P148" s="101">
        <f t="shared" si="34"/>
        <v>0</v>
      </c>
    </row>
    <row r="149" spans="1:16" ht="25.2" customHeight="1" x14ac:dyDescent="0.3">
      <c r="A149" s="711" t="s">
        <v>168</v>
      </c>
      <c r="B149" s="712"/>
      <c r="C149" s="712"/>
      <c r="D149" s="712"/>
      <c r="E149" s="712"/>
      <c r="F149" s="712"/>
      <c r="G149" s="712"/>
      <c r="H149" s="712"/>
      <c r="I149" s="712"/>
      <c r="J149" s="712"/>
      <c r="K149" s="712"/>
      <c r="L149" s="712"/>
      <c r="M149" s="712"/>
      <c r="N149" s="712"/>
      <c r="O149" s="712"/>
      <c r="P149" s="713"/>
    </row>
    <row r="150" spans="1:16" ht="26.4" x14ac:dyDescent="0.3">
      <c r="A150" s="105" t="s">
        <v>161</v>
      </c>
      <c r="B150" s="106" t="s">
        <v>43</v>
      </c>
      <c r="C150" s="106" t="s">
        <v>100</v>
      </c>
      <c r="D150" s="107" t="s">
        <v>169</v>
      </c>
      <c r="E150" s="107" t="s">
        <v>164</v>
      </c>
      <c r="F150" s="107" t="s">
        <v>165</v>
      </c>
      <c r="G150" s="108" t="s">
        <v>170</v>
      </c>
      <c r="H150" s="32">
        <v>876245</v>
      </c>
      <c r="I150" s="32"/>
      <c r="J150" s="32">
        <f>H150+I150</f>
        <v>876245</v>
      </c>
      <c r="K150" s="32">
        <v>0</v>
      </c>
      <c r="L150" s="32"/>
      <c r="M150" s="32">
        <f t="shared" ref="M150:M151" si="35">K150+L150</f>
        <v>0</v>
      </c>
      <c r="N150" s="32">
        <v>0</v>
      </c>
      <c r="O150" s="97"/>
      <c r="P150" s="32">
        <f t="shared" ref="P150:P151" si="36">N150+O150</f>
        <v>0</v>
      </c>
    </row>
    <row r="151" spans="1:16" x14ac:dyDescent="0.3">
      <c r="A151" s="105" t="s">
        <v>175</v>
      </c>
      <c r="B151" s="40" t="s">
        <v>172</v>
      </c>
      <c r="C151" s="40" t="s">
        <v>173</v>
      </c>
      <c r="D151" s="45" t="s">
        <v>169</v>
      </c>
      <c r="E151" s="45" t="s">
        <v>174</v>
      </c>
      <c r="F151" s="45" t="s">
        <v>171</v>
      </c>
      <c r="G151" s="45" t="s">
        <v>170</v>
      </c>
      <c r="H151" s="32">
        <v>93777</v>
      </c>
      <c r="I151" s="32"/>
      <c r="J151" s="32">
        <f>H151+I151</f>
        <v>93777</v>
      </c>
      <c r="K151" s="32">
        <v>0</v>
      </c>
      <c r="L151" s="32"/>
      <c r="M151" s="32">
        <f t="shared" si="35"/>
        <v>0</v>
      </c>
      <c r="N151" s="32">
        <v>0</v>
      </c>
      <c r="O151" s="97"/>
      <c r="P151" s="32">
        <f t="shared" si="36"/>
        <v>0</v>
      </c>
    </row>
    <row r="152" spans="1:16" x14ac:dyDescent="0.3">
      <c r="A152" s="708" t="s">
        <v>176</v>
      </c>
      <c r="B152" s="709"/>
      <c r="C152" s="709"/>
      <c r="D152" s="709"/>
      <c r="E152" s="709"/>
      <c r="F152" s="709"/>
      <c r="G152" s="710"/>
      <c r="H152" s="101">
        <f>SUM(H150:H151)</f>
        <v>970022</v>
      </c>
      <c r="I152" s="101">
        <f t="shared" ref="I152:P152" si="37">SUM(I150:I151)</f>
        <v>0</v>
      </c>
      <c r="J152" s="101">
        <f t="shared" si="37"/>
        <v>970022</v>
      </c>
      <c r="K152" s="101">
        <f t="shared" si="37"/>
        <v>0</v>
      </c>
      <c r="L152" s="101">
        <f t="shared" si="37"/>
        <v>0</v>
      </c>
      <c r="M152" s="101">
        <f t="shared" si="37"/>
        <v>0</v>
      </c>
      <c r="N152" s="101">
        <f t="shared" si="37"/>
        <v>0</v>
      </c>
      <c r="O152" s="101">
        <f t="shared" si="37"/>
        <v>0</v>
      </c>
      <c r="P152" s="101">
        <f t="shared" si="37"/>
        <v>0</v>
      </c>
    </row>
    <row r="153" spans="1:16" x14ac:dyDescent="0.3">
      <c r="A153" s="717" t="s">
        <v>187</v>
      </c>
      <c r="B153" s="718"/>
      <c r="C153" s="718"/>
      <c r="D153" s="718"/>
      <c r="E153" s="718"/>
      <c r="F153" s="718"/>
      <c r="G153" s="718"/>
      <c r="H153" s="718"/>
      <c r="I153" s="718"/>
      <c r="J153" s="718"/>
      <c r="K153" s="718"/>
      <c r="L153" s="718"/>
      <c r="M153" s="718"/>
      <c r="N153" s="718"/>
      <c r="O153" s="718"/>
      <c r="P153" s="719"/>
    </row>
    <row r="154" spans="1:16" ht="26.4" x14ac:dyDescent="0.3">
      <c r="A154" s="129" t="s">
        <v>81</v>
      </c>
      <c r="B154" s="130" t="s">
        <v>43</v>
      </c>
      <c r="C154" s="131" t="s">
        <v>100</v>
      </c>
      <c r="D154" s="131" t="s">
        <v>188</v>
      </c>
      <c r="E154" s="131">
        <v>244</v>
      </c>
      <c r="F154" s="131" t="s">
        <v>82</v>
      </c>
      <c r="G154" s="132" t="s">
        <v>189</v>
      </c>
      <c r="H154" s="32">
        <v>3150000</v>
      </c>
      <c r="I154" s="32"/>
      <c r="J154" s="32">
        <f>H154+I154</f>
        <v>3150000</v>
      </c>
      <c r="K154" s="32">
        <v>0</v>
      </c>
      <c r="L154" s="32"/>
      <c r="M154" s="32">
        <f t="shared" ref="M154" si="38">K154+L154</f>
        <v>0</v>
      </c>
      <c r="N154" s="32">
        <v>0</v>
      </c>
      <c r="O154" s="97"/>
      <c r="P154" s="32">
        <f t="shared" ref="P154" si="39">N154+O154</f>
        <v>0</v>
      </c>
    </row>
    <row r="155" spans="1:16" x14ac:dyDescent="0.3">
      <c r="A155" s="708" t="s">
        <v>190</v>
      </c>
      <c r="B155" s="709"/>
      <c r="C155" s="709"/>
      <c r="D155" s="709"/>
      <c r="E155" s="709"/>
      <c r="F155" s="709"/>
      <c r="G155" s="710"/>
      <c r="H155" s="101">
        <f>SUM(H154)</f>
        <v>3150000</v>
      </c>
      <c r="I155" s="101">
        <f t="shared" ref="I155:P155" si="40">SUM(I154)</f>
        <v>0</v>
      </c>
      <c r="J155" s="101">
        <f t="shared" si="40"/>
        <v>3150000</v>
      </c>
      <c r="K155" s="101">
        <f t="shared" si="40"/>
        <v>0</v>
      </c>
      <c r="L155" s="101">
        <f t="shared" si="40"/>
        <v>0</v>
      </c>
      <c r="M155" s="101">
        <f t="shared" si="40"/>
        <v>0</v>
      </c>
      <c r="N155" s="101">
        <f t="shared" si="40"/>
        <v>0</v>
      </c>
      <c r="O155" s="101">
        <f t="shared" si="40"/>
        <v>0</v>
      </c>
      <c r="P155" s="101">
        <f t="shared" si="40"/>
        <v>0</v>
      </c>
    </row>
    <row r="156" spans="1:16" x14ac:dyDescent="0.3">
      <c r="A156" s="720" t="s">
        <v>191</v>
      </c>
      <c r="B156" s="721"/>
      <c r="C156" s="721"/>
      <c r="D156" s="721"/>
      <c r="E156" s="721"/>
      <c r="F156" s="721"/>
      <c r="G156" s="721"/>
      <c r="H156" s="721"/>
      <c r="I156" s="721"/>
      <c r="J156" s="721"/>
      <c r="K156" s="721"/>
      <c r="L156" s="721"/>
      <c r="M156" s="721"/>
      <c r="N156" s="721"/>
      <c r="O156" s="721"/>
      <c r="P156" s="722"/>
    </row>
    <row r="157" spans="1:16" x14ac:dyDescent="0.3">
      <c r="A157" s="133" t="s">
        <v>259</v>
      </c>
      <c r="B157" s="133" t="s">
        <v>172</v>
      </c>
      <c r="C157" s="133" t="s">
        <v>173</v>
      </c>
      <c r="D157" s="134" t="s">
        <v>193</v>
      </c>
      <c r="E157" s="134" t="s">
        <v>174</v>
      </c>
      <c r="F157" s="134" t="s">
        <v>171</v>
      </c>
      <c r="G157" s="132" t="s">
        <v>195</v>
      </c>
      <c r="H157" s="32">
        <v>2156</v>
      </c>
      <c r="I157" s="32"/>
      <c r="J157" s="32">
        <f t="shared" ref="J157:J160" si="41">H157+I157</f>
        <v>2156</v>
      </c>
      <c r="K157" s="32">
        <v>0</v>
      </c>
      <c r="L157" s="32"/>
      <c r="M157" s="32">
        <f t="shared" ref="M157:M160" si="42">K157+L157</f>
        <v>0</v>
      </c>
      <c r="N157" s="32">
        <v>0</v>
      </c>
      <c r="O157" s="97"/>
      <c r="P157" s="32">
        <f t="shared" ref="P157:P160" si="43">N157+O157</f>
        <v>0</v>
      </c>
    </row>
    <row r="158" spans="1:16" x14ac:dyDescent="0.3">
      <c r="A158" s="133" t="s">
        <v>259</v>
      </c>
      <c r="B158" s="133" t="s">
        <v>172</v>
      </c>
      <c r="C158" s="133" t="s">
        <v>173</v>
      </c>
      <c r="D158" s="134" t="s">
        <v>194</v>
      </c>
      <c r="E158" s="134" t="s">
        <v>174</v>
      </c>
      <c r="F158" s="134" t="s">
        <v>171</v>
      </c>
      <c r="G158" s="132" t="s">
        <v>48</v>
      </c>
      <c r="H158" s="32">
        <v>924</v>
      </c>
      <c r="I158" s="32"/>
      <c r="J158" s="32">
        <f t="shared" si="41"/>
        <v>924</v>
      </c>
      <c r="K158" s="32">
        <v>0</v>
      </c>
      <c r="L158" s="32"/>
      <c r="M158" s="32">
        <f t="shared" si="42"/>
        <v>0</v>
      </c>
      <c r="N158" s="32">
        <v>0</v>
      </c>
      <c r="O158" s="97"/>
      <c r="P158" s="32">
        <f t="shared" si="43"/>
        <v>0</v>
      </c>
    </row>
    <row r="159" spans="1:16" ht="26.4" x14ac:dyDescent="0.3">
      <c r="A159" s="133" t="s">
        <v>192</v>
      </c>
      <c r="B159" s="133" t="s">
        <v>172</v>
      </c>
      <c r="C159" s="133" t="s">
        <v>173</v>
      </c>
      <c r="D159" s="134" t="s">
        <v>193</v>
      </c>
      <c r="E159" s="134" t="s">
        <v>164</v>
      </c>
      <c r="F159" s="134" t="s">
        <v>165</v>
      </c>
      <c r="G159" s="132" t="s">
        <v>195</v>
      </c>
      <c r="H159" s="32">
        <v>1260000</v>
      </c>
      <c r="I159" s="32"/>
      <c r="J159" s="32">
        <f t="shared" si="41"/>
        <v>1260000</v>
      </c>
      <c r="K159" s="32">
        <v>0</v>
      </c>
      <c r="L159" s="32"/>
      <c r="M159" s="32">
        <f t="shared" si="42"/>
        <v>0</v>
      </c>
      <c r="N159" s="32">
        <v>0</v>
      </c>
      <c r="O159" s="97"/>
      <c r="P159" s="32">
        <f t="shared" si="43"/>
        <v>0</v>
      </c>
    </row>
    <row r="160" spans="1:16" ht="26.4" x14ac:dyDescent="0.3">
      <c r="A160" s="133" t="s">
        <v>192</v>
      </c>
      <c r="B160" s="133" t="s">
        <v>172</v>
      </c>
      <c r="C160" s="133" t="s">
        <v>173</v>
      </c>
      <c r="D160" s="134" t="s">
        <v>194</v>
      </c>
      <c r="E160" s="134" t="s">
        <v>164</v>
      </c>
      <c r="F160" s="134" t="s">
        <v>165</v>
      </c>
      <c r="G160" s="132" t="s">
        <v>48</v>
      </c>
      <c r="H160" s="32">
        <v>540000</v>
      </c>
      <c r="I160" s="32"/>
      <c r="J160" s="32">
        <f t="shared" si="41"/>
        <v>540000</v>
      </c>
      <c r="K160" s="32">
        <v>0</v>
      </c>
      <c r="L160" s="32"/>
      <c r="M160" s="32">
        <f t="shared" si="42"/>
        <v>0</v>
      </c>
      <c r="N160" s="32">
        <v>0</v>
      </c>
      <c r="O160" s="97"/>
      <c r="P160" s="32">
        <f t="shared" si="43"/>
        <v>0</v>
      </c>
    </row>
    <row r="161" spans="1:16" x14ac:dyDescent="0.3">
      <c r="A161" s="708" t="s">
        <v>196</v>
      </c>
      <c r="B161" s="709"/>
      <c r="C161" s="709"/>
      <c r="D161" s="709"/>
      <c r="E161" s="709"/>
      <c r="F161" s="709"/>
      <c r="G161" s="710"/>
      <c r="H161" s="101">
        <f>SUM(H157:H160)</f>
        <v>1803080</v>
      </c>
      <c r="I161" s="101">
        <f t="shared" ref="I161:P161" si="44">SUM(I157:I160)</f>
        <v>0</v>
      </c>
      <c r="J161" s="101">
        <f>SUM(J157:J160)</f>
        <v>1803080</v>
      </c>
      <c r="K161" s="101">
        <f t="shared" si="44"/>
        <v>0</v>
      </c>
      <c r="L161" s="101">
        <f t="shared" si="44"/>
        <v>0</v>
      </c>
      <c r="M161" s="101">
        <f t="shared" si="44"/>
        <v>0</v>
      </c>
      <c r="N161" s="101">
        <f t="shared" si="44"/>
        <v>0</v>
      </c>
      <c r="O161" s="101">
        <f t="shared" si="44"/>
        <v>0</v>
      </c>
      <c r="P161" s="101">
        <f t="shared" si="44"/>
        <v>0</v>
      </c>
    </row>
    <row r="162" spans="1:16" x14ac:dyDescent="0.3">
      <c r="A162" s="738" t="s">
        <v>260</v>
      </c>
      <c r="B162" s="739"/>
      <c r="C162" s="739"/>
      <c r="D162" s="739"/>
      <c r="E162" s="739"/>
      <c r="F162" s="739"/>
      <c r="G162" s="739"/>
      <c r="H162" s="739"/>
      <c r="I162" s="739"/>
      <c r="J162" s="739"/>
      <c r="K162" s="739"/>
      <c r="L162" s="739"/>
      <c r="M162" s="739"/>
      <c r="N162" s="739"/>
      <c r="O162" s="739"/>
      <c r="P162" s="740"/>
    </row>
    <row r="163" spans="1:16" x14ac:dyDescent="0.3">
      <c r="A163" s="40" t="s">
        <v>73</v>
      </c>
      <c r="B163" s="133" t="s">
        <v>43</v>
      </c>
      <c r="C163" s="133" t="s">
        <v>100</v>
      </c>
      <c r="D163" s="134" t="s">
        <v>224</v>
      </c>
      <c r="E163" s="134" t="s">
        <v>54</v>
      </c>
      <c r="F163" s="134" t="s">
        <v>74</v>
      </c>
      <c r="G163" s="132" t="s">
        <v>225</v>
      </c>
      <c r="H163" s="32">
        <v>176071.5</v>
      </c>
      <c r="I163" s="32">
        <v>41278.5</v>
      </c>
      <c r="J163" s="32">
        <f t="shared" ref="J163:J166" si="45">H163+I163</f>
        <v>217350</v>
      </c>
      <c r="K163" s="32">
        <v>0</v>
      </c>
      <c r="L163" s="32"/>
      <c r="M163" s="32">
        <f t="shared" ref="M163:M171" si="46">K163+L163</f>
        <v>0</v>
      </c>
      <c r="N163" s="32">
        <v>0</v>
      </c>
      <c r="O163" s="97"/>
      <c r="P163" s="32">
        <f t="shared" ref="P163:P171" si="47">N163+O163</f>
        <v>0</v>
      </c>
    </row>
    <row r="164" spans="1:16" x14ac:dyDescent="0.3">
      <c r="A164" s="40" t="s">
        <v>73</v>
      </c>
      <c r="B164" s="133" t="s">
        <v>43</v>
      </c>
      <c r="C164" s="133" t="s">
        <v>100</v>
      </c>
      <c r="D164" s="134" t="s">
        <v>226</v>
      </c>
      <c r="E164" s="134" t="s">
        <v>54</v>
      </c>
      <c r="F164" s="134" t="s">
        <v>74</v>
      </c>
      <c r="G164" s="132" t="s">
        <v>48</v>
      </c>
      <c r="H164" s="32">
        <v>19563.5</v>
      </c>
      <c r="I164" s="32">
        <v>4586.5</v>
      </c>
      <c r="J164" s="32">
        <f t="shared" si="45"/>
        <v>24150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82" t="s">
        <v>220</v>
      </c>
      <c r="B165" s="133" t="s">
        <v>43</v>
      </c>
      <c r="C165" s="133" t="s">
        <v>100</v>
      </c>
      <c r="D165" s="134" t="s">
        <v>224</v>
      </c>
      <c r="E165" s="134" t="s">
        <v>54</v>
      </c>
      <c r="F165" s="134" t="s">
        <v>219</v>
      </c>
      <c r="G165" s="132" t="s">
        <v>225</v>
      </c>
      <c r="H165" s="32">
        <v>1527628.5</v>
      </c>
      <c r="I165" s="32">
        <v>-41278.5</v>
      </c>
      <c r="J165" s="32">
        <f t="shared" si="45"/>
        <v>1486350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82" t="s">
        <v>220</v>
      </c>
      <c r="B166" s="133" t="s">
        <v>43</v>
      </c>
      <c r="C166" s="133" t="s">
        <v>100</v>
      </c>
      <c r="D166" s="134" t="s">
        <v>226</v>
      </c>
      <c r="E166" s="134" t="s">
        <v>54</v>
      </c>
      <c r="F166" s="134" t="s">
        <v>219</v>
      </c>
      <c r="G166" s="132" t="s">
        <v>48</v>
      </c>
      <c r="H166" s="32">
        <v>169736.5</v>
      </c>
      <c r="I166" s="32">
        <v>-4586.5</v>
      </c>
      <c r="J166" s="32">
        <f t="shared" si="45"/>
        <v>165150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708" t="s">
        <v>230</v>
      </c>
      <c r="B167" s="709"/>
      <c r="C167" s="709"/>
      <c r="D167" s="709"/>
      <c r="E167" s="709"/>
      <c r="F167" s="709"/>
      <c r="G167" s="710"/>
      <c r="H167" s="101">
        <f>SUM(H163:H166)</f>
        <v>1893000</v>
      </c>
      <c r="I167" s="101">
        <f t="shared" ref="I167:P167" si="48">SUM(I163:I166)</f>
        <v>0</v>
      </c>
      <c r="J167" s="101">
        <f t="shared" si="48"/>
        <v>1893000</v>
      </c>
      <c r="K167" s="101">
        <f t="shared" si="48"/>
        <v>0</v>
      </c>
      <c r="L167" s="101">
        <f t="shared" si="48"/>
        <v>0</v>
      </c>
      <c r="M167" s="101">
        <f t="shared" si="48"/>
        <v>0</v>
      </c>
      <c r="N167" s="101">
        <f t="shared" si="48"/>
        <v>0</v>
      </c>
      <c r="O167" s="101">
        <f t="shared" si="48"/>
        <v>0</v>
      </c>
      <c r="P167" s="101">
        <f t="shared" si="48"/>
        <v>0</v>
      </c>
    </row>
    <row r="168" spans="1:16" x14ac:dyDescent="0.3">
      <c r="A168" s="717" t="s">
        <v>245</v>
      </c>
      <c r="B168" s="718"/>
      <c r="C168" s="718"/>
      <c r="D168" s="718"/>
      <c r="E168" s="718"/>
      <c r="F168" s="718"/>
      <c r="G168" s="718"/>
      <c r="H168" s="718"/>
      <c r="I168" s="718"/>
      <c r="J168" s="718"/>
      <c r="K168" s="718"/>
      <c r="L168" s="718"/>
      <c r="M168" s="718"/>
      <c r="N168" s="718"/>
      <c r="O168" s="718"/>
      <c r="P168" s="719"/>
    </row>
    <row r="169" spans="1:16" x14ac:dyDescent="0.3">
      <c r="A169" s="129" t="s">
        <v>81</v>
      </c>
      <c r="B169" s="133" t="s">
        <v>43</v>
      </c>
      <c r="C169" s="133" t="s">
        <v>243</v>
      </c>
      <c r="D169" s="134" t="s">
        <v>242</v>
      </c>
      <c r="E169" s="134" t="s">
        <v>54</v>
      </c>
      <c r="F169" s="134" t="s">
        <v>82</v>
      </c>
      <c r="G169" s="132" t="s">
        <v>244</v>
      </c>
      <c r="H169" s="32">
        <v>54172.44</v>
      </c>
      <c r="I169" s="32"/>
      <c r="J169" s="32">
        <f>SUM(H169:I169)</f>
        <v>54172.44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40" t="s">
        <v>241</v>
      </c>
      <c r="B170" s="133" t="s">
        <v>43</v>
      </c>
      <c r="C170" s="133" t="s">
        <v>243</v>
      </c>
      <c r="D170" s="134" t="s">
        <v>242</v>
      </c>
      <c r="E170" s="134" t="s">
        <v>54</v>
      </c>
      <c r="F170" s="134" t="s">
        <v>240</v>
      </c>
      <c r="G170" s="132" t="s">
        <v>244</v>
      </c>
      <c r="H170" s="32">
        <v>3000</v>
      </c>
      <c r="I170" s="32"/>
      <c r="J170" s="32">
        <f t="shared" ref="J170:J171" si="49">SUM(H170:I170)</f>
        <v>3000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40" t="s">
        <v>91</v>
      </c>
      <c r="B171" s="133" t="s">
        <v>43</v>
      </c>
      <c r="C171" s="133" t="s">
        <v>243</v>
      </c>
      <c r="D171" s="134" t="s">
        <v>242</v>
      </c>
      <c r="E171" s="134" t="s">
        <v>54</v>
      </c>
      <c r="F171" s="134" t="s">
        <v>92</v>
      </c>
      <c r="G171" s="132" t="s">
        <v>244</v>
      </c>
      <c r="H171" s="32">
        <v>4000</v>
      </c>
      <c r="I171" s="32"/>
      <c r="J171" s="32">
        <f t="shared" si="49"/>
        <v>4000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246</v>
      </c>
      <c r="B172" s="709"/>
      <c r="C172" s="709"/>
      <c r="D172" s="709"/>
      <c r="E172" s="709"/>
      <c r="F172" s="709"/>
      <c r="G172" s="710"/>
      <c r="H172" s="101">
        <f>SUM(H169:H171)</f>
        <v>61172.44</v>
      </c>
      <c r="I172" s="101">
        <f t="shared" ref="I172:P172" si="50">SUM(I169:I171)</f>
        <v>0</v>
      </c>
      <c r="J172" s="101">
        <f t="shared" si="50"/>
        <v>61172.44</v>
      </c>
      <c r="K172" s="101">
        <f t="shared" si="50"/>
        <v>0</v>
      </c>
      <c r="L172" s="101">
        <f t="shared" si="50"/>
        <v>0</v>
      </c>
      <c r="M172" s="101">
        <f t="shared" si="50"/>
        <v>0</v>
      </c>
      <c r="N172" s="101">
        <f t="shared" si="50"/>
        <v>0</v>
      </c>
      <c r="O172" s="101">
        <f t="shared" si="50"/>
        <v>0</v>
      </c>
      <c r="P172" s="101">
        <f t="shared" si="50"/>
        <v>0</v>
      </c>
    </row>
    <row r="173" spans="1:16" x14ac:dyDescent="0.3">
      <c r="A173" s="701" t="s">
        <v>131</v>
      </c>
      <c r="B173" s="701"/>
      <c r="C173" s="701"/>
      <c r="D173" s="701"/>
      <c r="E173" s="701"/>
      <c r="F173" s="701"/>
      <c r="G173" s="701"/>
      <c r="H173" s="103">
        <f t="shared" ref="H173:P173" si="51">H65+H98+H101+H113+H117+H148+H152+H133+H155+H161+H141+H137+H145+H167+H172</f>
        <v>124533740.45</v>
      </c>
      <c r="I173" s="103">
        <f t="shared" si="51"/>
        <v>0</v>
      </c>
      <c r="J173" s="103">
        <f t="shared" si="51"/>
        <v>124533740.45</v>
      </c>
      <c r="K173" s="103">
        <f t="shared" si="51"/>
        <v>33521479.18</v>
      </c>
      <c r="L173" s="103">
        <f t="shared" si="51"/>
        <v>0</v>
      </c>
      <c r="M173" s="103">
        <f t="shared" si="51"/>
        <v>33521479.18</v>
      </c>
      <c r="N173" s="103">
        <f t="shared" si="51"/>
        <v>34259965.640000001</v>
      </c>
      <c r="O173" s="103">
        <f t="shared" si="51"/>
        <v>0</v>
      </c>
      <c r="P173" s="103">
        <f t="shared" si="51"/>
        <v>34259965.640000001</v>
      </c>
    </row>
    <row r="174" spans="1:1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6" x14ac:dyDescent="0.3">
      <c r="A175" s="72" t="s">
        <v>132</v>
      </c>
      <c r="B175" s="73"/>
      <c r="C175" s="72"/>
      <c r="D175" s="72"/>
      <c r="E175" s="698" t="s">
        <v>133</v>
      </c>
      <c r="F175" s="698"/>
      <c r="G175" s="698"/>
      <c r="H175" s="1"/>
      <c r="I175" s="1"/>
      <c r="J175" s="1"/>
      <c r="K175" s="1"/>
      <c r="L175" s="1"/>
      <c r="M175" s="1"/>
      <c r="N175" s="1"/>
    </row>
    <row r="176" spans="1:16" x14ac:dyDescent="0.3">
      <c r="A176" s="2" t="s">
        <v>134</v>
      </c>
      <c r="B176" s="696" t="s">
        <v>135</v>
      </c>
      <c r="C176" s="699"/>
      <c r="D176" s="699"/>
      <c r="E176" s="699" t="s">
        <v>136</v>
      </c>
      <c r="F176" s="699"/>
      <c r="G176" s="699"/>
      <c r="H176" s="1"/>
      <c r="I176" s="1"/>
      <c r="J176" s="1"/>
      <c r="K176" s="1"/>
      <c r="L176" s="1"/>
      <c r="M176" s="1"/>
      <c r="N176" s="1"/>
    </row>
    <row r="177" spans="1:14" x14ac:dyDescent="0.3">
      <c r="A177" s="2"/>
      <c r="B177" s="253"/>
      <c r="C177" s="253"/>
      <c r="D177" s="253"/>
      <c r="E177" s="253"/>
      <c r="F177" s="253"/>
      <c r="G177" s="253"/>
      <c r="H177" s="1"/>
      <c r="I177" s="1"/>
      <c r="J177" s="1"/>
      <c r="K177" s="1"/>
      <c r="L177" s="1"/>
      <c r="M177" s="1"/>
      <c r="N177" s="1"/>
    </row>
    <row r="178" spans="1:14" x14ac:dyDescent="0.3">
      <c r="A178" s="72" t="s">
        <v>152</v>
      </c>
      <c r="B178" s="73"/>
      <c r="C178" s="75"/>
      <c r="D178" s="75"/>
      <c r="E178" s="5"/>
      <c r="F178" s="695" t="s">
        <v>138</v>
      </c>
      <c r="G178" s="695"/>
      <c r="H178" s="1"/>
      <c r="I178" s="1"/>
      <c r="J178" s="1"/>
      <c r="K178" s="1"/>
      <c r="L178" s="1"/>
      <c r="M178" s="1"/>
      <c r="N178" s="1"/>
    </row>
    <row r="179" spans="1:14" x14ac:dyDescent="0.3">
      <c r="A179" s="2" t="s">
        <v>134</v>
      </c>
      <c r="B179" s="696" t="s">
        <v>135</v>
      </c>
      <c r="C179" s="697"/>
      <c r="D179" s="697"/>
      <c r="E179" s="76"/>
      <c r="F179" s="697" t="s">
        <v>136</v>
      </c>
      <c r="G179" s="697"/>
      <c r="H179" s="1"/>
      <c r="I179" s="1"/>
      <c r="J179" s="1"/>
      <c r="K179" s="1"/>
      <c r="L179" s="1"/>
      <c r="M179" s="1"/>
      <c r="N179" s="1"/>
    </row>
    <row r="180" spans="1:14" x14ac:dyDescent="0.3">
      <c r="A180" s="2"/>
      <c r="B180" s="2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</row>
    <row r="181" spans="1:14" x14ac:dyDescent="0.3">
      <c r="A181" s="72" t="s">
        <v>153</v>
      </c>
      <c r="B181" s="73"/>
      <c r="C181" s="75"/>
      <c r="D181" s="75"/>
      <c r="E181" s="5"/>
      <c r="F181" s="695" t="s">
        <v>140</v>
      </c>
      <c r="G181" s="695"/>
      <c r="H181" s="1"/>
      <c r="I181" s="1"/>
      <c r="J181" s="1"/>
      <c r="K181" s="1"/>
      <c r="L181" s="1"/>
      <c r="M181" s="1"/>
      <c r="N181" s="1"/>
    </row>
    <row r="182" spans="1:14" x14ac:dyDescent="0.3">
      <c r="A182" s="2" t="s">
        <v>141</v>
      </c>
      <c r="B182" s="696" t="s">
        <v>135</v>
      </c>
      <c r="C182" s="697"/>
      <c r="D182" s="697"/>
      <c r="E182" s="76"/>
      <c r="F182" s="697" t="s">
        <v>136</v>
      </c>
      <c r="G182" s="697"/>
      <c r="H182" s="1"/>
      <c r="I182" s="1"/>
      <c r="J182" s="1"/>
      <c r="K182" s="1"/>
      <c r="L182" s="1"/>
      <c r="M182" s="1"/>
      <c r="N182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8:P119"/>
    <mergeCell ref="A65:G65"/>
    <mergeCell ref="A66:P66"/>
    <mergeCell ref="A98:G98"/>
    <mergeCell ref="A99:P99"/>
    <mergeCell ref="A101:G101"/>
    <mergeCell ref="A102:N103"/>
    <mergeCell ref="A107:G107"/>
    <mergeCell ref="A112:G112"/>
    <mergeCell ref="A113:G113"/>
    <mergeCell ref="A114:N114"/>
    <mergeCell ref="A117:G117"/>
    <mergeCell ref="A149:P149"/>
    <mergeCell ref="A124:G124"/>
    <mergeCell ref="A132:G132"/>
    <mergeCell ref="A133:G133"/>
    <mergeCell ref="A134:P134"/>
    <mergeCell ref="A137:G137"/>
    <mergeCell ref="A138:P138"/>
    <mergeCell ref="A141:G141"/>
    <mergeCell ref="A142:P142"/>
    <mergeCell ref="A145:G145"/>
    <mergeCell ref="A146:P146"/>
    <mergeCell ref="A148:G148"/>
    <mergeCell ref="B176:D176"/>
    <mergeCell ref="E176:G176"/>
    <mergeCell ref="A152:G152"/>
    <mergeCell ref="A153:P153"/>
    <mergeCell ref="A155:G155"/>
    <mergeCell ref="A156:P156"/>
    <mergeCell ref="A161:G161"/>
    <mergeCell ref="A162:P162"/>
    <mergeCell ref="A167:G167"/>
    <mergeCell ref="A168:P168"/>
    <mergeCell ref="A172:G172"/>
    <mergeCell ref="A173:G173"/>
    <mergeCell ref="E175:G175"/>
    <mergeCell ref="F178:G178"/>
    <mergeCell ref="B179:D179"/>
    <mergeCell ref="F179:G179"/>
    <mergeCell ref="F181:G181"/>
    <mergeCell ref="B182:D182"/>
    <mergeCell ref="F182:G182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2"/>
  <sheetViews>
    <sheetView topLeftCell="A148" zoomScale="70" zoomScaleNormal="70" workbookViewId="0">
      <selection activeCell="I70" sqref="I70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282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56"/>
      <c r="B22" s="256"/>
      <c r="C22" s="256"/>
      <c r="D22" s="256"/>
      <c r="E22" s="256"/>
      <c r="F22" s="256"/>
      <c r="G22" s="256"/>
      <c r="H22" s="256"/>
      <c r="I22" s="256"/>
      <c r="J22" s="25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283</v>
      </c>
      <c r="C24" s="703"/>
      <c r="D24" s="703"/>
      <c r="E24" s="703"/>
      <c r="F24" s="703"/>
      <c r="G24" s="703"/>
      <c r="H24" s="703"/>
      <c r="I24" s="703"/>
      <c r="J24" s="95" t="str">
        <f>H19</f>
        <v>15 апреля 2025</v>
      </c>
      <c r="K24" s="1"/>
      <c r="L24" s="1"/>
      <c r="M24" s="1"/>
      <c r="P24" s="25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60"/>
      <c r="M25" s="260"/>
      <c r="O25" s="26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60"/>
      <c r="M26" s="260"/>
      <c r="O26" s="260" t="s">
        <v>16</v>
      </c>
      <c r="P26" s="17" t="str">
        <f>H19</f>
        <v>15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57"/>
      <c r="I27" s="257"/>
      <c r="J27" s="257"/>
      <c r="L27" s="260"/>
      <c r="M27" s="260"/>
      <c r="O27" s="26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57"/>
      <c r="I28" s="257"/>
      <c r="J28" s="257"/>
      <c r="L28" s="260"/>
      <c r="M28" s="260"/>
      <c r="O28" s="26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60"/>
      <c r="M29" s="260"/>
      <c r="O29" s="26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60"/>
      <c r="M30" s="260"/>
      <c r="O30" s="26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60"/>
      <c r="M31" s="260"/>
      <c r="O31" s="26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60"/>
      <c r="M32" s="260"/>
      <c r="O32" s="26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45761</v>
      </c>
      <c r="I34" s="259" t="s">
        <v>150</v>
      </c>
      <c r="J34" s="259" t="s">
        <v>151</v>
      </c>
      <c r="K34" s="96">
        <f>H34</f>
        <v>45761</v>
      </c>
      <c r="L34" s="259" t="s">
        <v>150</v>
      </c>
      <c r="M34" s="259" t="s">
        <v>151</v>
      </c>
      <c r="N34" s="96">
        <f>H34</f>
        <v>45761</v>
      </c>
      <c r="O34" s="259" t="s">
        <v>150</v>
      </c>
      <c r="P34" s="259" t="s">
        <v>151</v>
      </c>
    </row>
    <row r="35" spans="1:16" x14ac:dyDescent="0.3">
      <c r="A35" s="258">
        <v>1</v>
      </c>
      <c r="B35" s="258">
        <f t="shared" ref="B35:G35" si="0">SUM(A35+1)</f>
        <v>2</v>
      </c>
      <c r="C35" s="258">
        <f t="shared" si="0"/>
        <v>3</v>
      </c>
      <c r="D35" s="258">
        <f t="shared" si="0"/>
        <v>4</v>
      </c>
      <c r="E35" s="258">
        <f t="shared" si="0"/>
        <v>5</v>
      </c>
      <c r="F35" s="258">
        <f t="shared" si="0"/>
        <v>6</v>
      </c>
      <c r="G35" s="258">
        <f t="shared" si="0"/>
        <v>7</v>
      </c>
      <c r="H35" s="258">
        <v>8</v>
      </c>
      <c r="I35" s="258">
        <v>9</v>
      </c>
      <c r="J35" s="258">
        <v>10</v>
      </c>
      <c r="K35" s="258">
        <v>11</v>
      </c>
      <c r="L35" s="258">
        <v>12</v>
      </c>
      <c r="M35" s="258">
        <v>13</v>
      </c>
      <c r="N35" s="258">
        <v>14</v>
      </c>
      <c r="O35" s="258">
        <v>15</v>
      </c>
      <c r="P35" s="258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4" si="1">H39+I39</f>
        <v>30000</v>
      </c>
      <c r="K39" s="32">
        <v>20000</v>
      </c>
      <c r="L39" s="32"/>
      <c r="M39" s="32">
        <f t="shared" ref="M39:M64" si="2">K39+L39</f>
        <v>20000</v>
      </c>
      <c r="N39" s="32">
        <v>20000</v>
      </c>
      <c r="O39" s="32"/>
      <c r="P39" s="32">
        <f t="shared" ref="P39:P64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939033.95</v>
      </c>
      <c r="I41" s="32"/>
      <c r="J41" s="32">
        <f t="shared" si="1"/>
        <v>939033.95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40" t="s">
        <v>69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70</v>
      </c>
      <c r="G50" s="29" t="s">
        <v>48</v>
      </c>
      <c r="H50" s="32">
        <v>185400</v>
      </c>
      <c r="I50" s="32"/>
      <c r="J50" s="32">
        <f t="shared" si="1"/>
        <v>185400</v>
      </c>
      <c r="K50" s="32">
        <v>35400</v>
      </c>
      <c r="L50" s="32"/>
      <c r="M50" s="32">
        <f t="shared" si="2"/>
        <v>35400</v>
      </c>
      <c r="N50" s="32">
        <v>39000</v>
      </c>
      <c r="O50" s="32"/>
      <c r="P50" s="32">
        <f t="shared" si="3"/>
        <v>39000</v>
      </c>
    </row>
    <row r="51" spans="1:16" x14ac:dyDescent="0.3">
      <c r="A51" s="40" t="s">
        <v>71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72</v>
      </c>
      <c r="G51" s="29" t="s">
        <v>48</v>
      </c>
      <c r="H51" s="32">
        <v>223750</v>
      </c>
      <c r="I51" s="32"/>
      <c r="J51" s="32">
        <f t="shared" si="1"/>
        <v>223750</v>
      </c>
      <c r="K51" s="32">
        <v>249550</v>
      </c>
      <c r="L51" s="32"/>
      <c r="M51" s="32">
        <f t="shared" si="2"/>
        <v>249550</v>
      </c>
      <c r="N51" s="32">
        <v>263500</v>
      </c>
      <c r="O51" s="32"/>
      <c r="P51" s="32">
        <f t="shared" si="3"/>
        <v>263500</v>
      </c>
    </row>
    <row r="52" spans="1:16" x14ac:dyDescent="0.3">
      <c r="A52" s="40" t="s">
        <v>73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74</v>
      </c>
      <c r="G52" s="29" t="s">
        <v>48</v>
      </c>
      <c r="H52" s="32">
        <v>50000</v>
      </c>
      <c r="I52" s="32"/>
      <c r="J52" s="32">
        <f t="shared" si="1"/>
        <v>50000</v>
      </c>
      <c r="K52" s="32">
        <v>50000</v>
      </c>
      <c r="L52" s="32"/>
      <c r="M52" s="32">
        <f t="shared" si="2"/>
        <v>50000</v>
      </c>
      <c r="N52" s="32">
        <v>50000</v>
      </c>
      <c r="O52" s="32"/>
      <c r="P52" s="32">
        <f t="shared" si="3"/>
        <v>50000</v>
      </c>
    </row>
    <row r="53" spans="1:16" x14ac:dyDescent="0.3">
      <c r="A53" s="40" t="s">
        <v>75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76</v>
      </c>
      <c r="G53" s="29" t="s">
        <v>48</v>
      </c>
      <c r="H53" s="32">
        <v>10000</v>
      </c>
      <c r="I53" s="32"/>
      <c r="J53" s="32">
        <f t="shared" si="1"/>
        <v>10000</v>
      </c>
      <c r="K53" s="32">
        <v>10000</v>
      </c>
      <c r="L53" s="32"/>
      <c r="M53" s="32">
        <f t="shared" si="2"/>
        <v>10000</v>
      </c>
      <c r="N53" s="32">
        <v>10000</v>
      </c>
      <c r="O53" s="32"/>
      <c r="P53" s="32">
        <f t="shared" si="3"/>
        <v>10000</v>
      </c>
    </row>
    <row r="54" spans="1:16" x14ac:dyDescent="0.3">
      <c r="A54" s="40" t="s">
        <v>77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78</v>
      </c>
      <c r="G54" s="29" t="s">
        <v>48</v>
      </c>
      <c r="H54" s="32">
        <v>169131.68</v>
      </c>
      <c r="I54" s="32"/>
      <c r="J54" s="32">
        <f t="shared" si="1"/>
        <v>169131.68</v>
      </c>
      <c r="K54" s="32">
        <v>78564.2</v>
      </c>
      <c r="L54" s="32"/>
      <c r="M54" s="32">
        <f t="shared" si="2"/>
        <v>78564.2</v>
      </c>
      <c r="N54" s="32">
        <v>83749.440000000002</v>
      </c>
      <c r="O54" s="32"/>
      <c r="P54" s="32">
        <f t="shared" si="3"/>
        <v>83749.440000000002</v>
      </c>
    </row>
    <row r="55" spans="1:16" ht="24" x14ac:dyDescent="0.3">
      <c r="A55" s="40" t="s">
        <v>79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80</v>
      </c>
      <c r="G55" s="29" t="s">
        <v>48</v>
      </c>
      <c r="H55" s="32">
        <v>213359.84</v>
      </c>
      <c r="I55" s="32"/>
      <c r="J55" s="32">
        <f t="shared" si="1"/>
        <v>213359.84</v>
      </c>
      <c r="K55" s="32">
        <v>233902.72</v>
      </c>
      <c r="L55" s="32"/>
      <c r="M55" s="32">
        <f t="shared" si="2"/>
        <v>233902.72</v>
      </c>
      <c r="N55" s="32">
        <v>243492.73</v>
      </c>
      <c r="O55" s="32"/>
      <c r="P55" s="32">
        <f t="shared" si="3"/>
        <v>243492.73</v>
      </c>
    </row>
    <row r="56" spans="1:16" x14ac:dyDescent="0.3">
      <c r="A56" s="40" t="s">
        <v>81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82</v>
      </c>
      <c r="G56" s="29" t="s">
        <v>48</v>
      </c>
      <c r="H56" s="32">
        <v>29895.15</v>
      </c>
      <c r="I56" s="32"/>
      <c r="J56" s="32">
        <f t="shared" si="1"/>
        <v>29895.15</v>
      </c>
      <c r="K56" s="32">
        <v>50000</v>
      </c>
      <c r="L56" s="32"/>
      <c r="M56" s="32">
        <f t="shared" si="2"/>
        <v>50000</v>
      </c>
      <c r="N56" s="32">
        <v>50000</v>
      </c>
      <c r="O56" s="32"/>
      <c r="P56" s="32">
        <f t="shared" si="3"/>
        <v>50000</v>
      </c>
    </row>
    <row r="57" spans="1:16" ht="24" x14ac:dyDescent="0.3">
      <c r="A57" s="40" t="s">
        <v>83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84</v>
      </c>
      <c r="G57" s="29" t="s">
        <v>48</v>
      </c>
      <c r="H57" s="32">
        <v>40000</v>
      </c>
      <c r="I57" s="32"/>
      <c r="J57" s="32">
        <f t="shared" si="1"/>
        <v>40000</v>
      </c>
      <c r="K57" s="32">
        <v>40000</v>
      </c>
      <c r="L57" s="32"/>
      <c r="M57" s="32">
        <f t="shared" si="2"/>
        <v>40000</v>
      </c>
      <c r="N57" s="32">
        <v>40000</v>
      </c>
      <c r="O57" s="32"/>
      <c r="P57" s="32">
        <f t="shared" si="3"/>
        <v>40000</v>
      </c>
    </row>
    <row r="58" spans="1:16" x14ac:dyDescent="0.3">
      <c r="A58" s="82" t="s">
        <v>85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86</v>
      </c>
      <c r="G58" s="29" t="s">
        <v>48</v>
      </c>
      <c r="H58" s="32">
        <v>30000</v>
      </c>
      <c r="I58" s="32"/>
      <c r="J58" s="32">
        <f t="shared" si="1"/>
        <v>30000</v>
      </c>
      <c r="K58" s="32">
        <v>30000</v>
      </c>
      <c r="L58" s="32"/>
      <c r="M58" s="32">
        <f t="shared" si="2"/>
        <v>30000</v>
      </c>
      <c r="N58" s="32">
        <v>30000</v>
      </c>
      <c r="O58" s="32"/>
      <c r="P58" s="32">
        <f t="shared" si="3"/>
        <v>30000</v>
      </c>
    </row>
    <row r="59" spans="1:16" x14ac:dyDescent="0.3">
      <c r="A59" s="40" t="s">
        <v>87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88</v>
      </c>
      <c r="G59" s="29" t="s">
        <v>48</v>
      </c>
      <c r="H59" s="32">
        <v>1330236</v>
      </c>
      <c r="I59" s="32"/>
      <c r="J59" s="32">
        <f t="shared" si="1"/>
        <v>1330236</v>
      </c>
      <c r="K59" s="32">
        <v>1330236</v>
      </c>
      <c r="L59" s="32"/>
      <c r="M59" s="32">
        <f t="shared" si="2"/>
        <v>1330236</v>
      </c>
      <c r="N59" s="32">
        <v>1330236</v>
      </c>
      <c r="O59" s="32"/>
      <c r="P59" s="32">
        <f t="shared" si="3"/>
        <v>1330236</v>
      </c>
    </row>
    <row r="60" spans="1:16" x14ac:dyDescent="0.3">
      <c r="A60" s="40"/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90</v>
      </c>
      <c r="G60" s="29" t="s">
        <v>48</v>
      </c>
      <c r="H60" s="32">
        <v>70138</v>
      </c>
      <c r="I60" s="32"/>
      <c r="J60" s="32">
        <f t="shared" si="1"/>
        <v>70138</v>
      </c>
      <c r="K60" s="32"/>
      <c r="L60" s="32"/>
      <c r="M60" s="32"/>
      <c r="N60" s="32"/>
      <c r="O60" s="32"/>
      <c r="P60" s="32"/>
    </row>
    <row r="61" spans="1:16" x14ac:dyDescent="0.3">
      <c r="A61" s="40" t="s">
        <v>91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92</v>
      </c>
      <c r="G61" s="29" t="s">
        <v>48</v>
      </c>
      <c r="H61" s="32">
        <v>80000</v>
      </c>
      <c r="I61" s="32"/>
      <c r="J61" s="32">
        <f t="shared" si="1"/>
        <v>80000</v>
      </c>
      <c r="K61" s="32">
        <v>80000</v>
      </c>
      <c r="L61" s="32"/>
      <c r="M61" s="32">
        <f t="shared" si="2"/>
        <v>80000</v>
      </c>
      <c r="N61" s="32">
        <v>80000</v>
      </c>
      <c r="O61" s="32"/>
      <c r="P61" s="32">
        <f t="shared" si="3"/>
        <v>80000</v>
      </c>
    </row>
    <row r="62" spans="1:16" x14ac:dyDescent="0.3">
      <c r="A62" s="40" t="s">
        <v>93</v>
      </c>
      <c r="B62" s="28" t="s">
        <v>43</v>
      </c>
      <c r="C62" s="28" t="s">
        <v>44</v>
      </c>
      <c r="D62" s="29" t="s">
        <v>45</v>
      </c>
      <c r="E62" s="29" t="s">
        <v>94</v>
      </c>
      <c r="F62" s="29" t="s">
        <v>95</v>
      </c>
      <c r="G62" s="29" t="s">
        <v>48</v>
      </c>
      <c r="H62" s="32">
        <v>1256402</v>
      </c>
      <c r="I62" s="32"/>
      <c r="J62" s="32">
        <f t="shared" si="1"/>
        <v>1256402</v>
      </c>
      <c r="K62" s="32">
        <v>1256402</v>
      </c>
      <c r="L62" s="32"/>
      <c r="M62" s="32">
        <f t="shared" si="2"/>
        <v>1256402</v>
      </c>
      <c r="N62" s="32">
        <v>1256402</v>
      </c>
      <c r="O62" s="32"/>
      <c r="P62" s="32">
        <f t="shared" si="3"/>
        <v>1256402</v>
      </c>
    </row>
    <row r="63" spans="1:16" x14ac:dyDescent="0.3">
      <c r="A63" s="40" t="s">
        <v>96</v>
      </c>
      <c r="B63" s="28" t="s">
        <v>43</v>
      </c>
      <c r="C63" s="28" t="s">
        <v>44</v>
      </c>
      <c r="D63" s="29" t="s">
        <v>45</v>
      </c>
      <c r="E63" s="29" t="s">
        <v>94</v>
      </c>
      <c r="F63" s="29" t="s">
        <v>97</v>
      </c>
      <c r="G63" s="29" t="s">
        <v>48</v>
      </c>
      <c r="H63" s="32">
        <v>16817</v>
      </c>
      <c r="I63" s="32"/>
      <c r="J63" s="32">
        <f t="shared" si="1"/>
        <v>16817</v>
      </c>
      <c r="K63" s="32">
        <v>16817</v>
      </c>
      <c r="L63" s="32"/>
      <c r="M63" s="32">
        <f t="shared" si="2"/>
        <v>16817</v>
      </c>
      <c r="N63" s="32">
        <v>16817</v>
      </c>
      <c r="O63" s="32"/>
      <c r="P63" s="32">
        <f t="shared" si="3"/>
        <v>16817</v>
      </c>
    </row>
    <row r="64" spans="1:16" ht="24" x14ac:dyDescent="0.3">
      <c r="A64" s="40" t="s">
        <v>229</v>
      </c>
      <c r="B64" s="28" t="s">
        <v>43</v>
      </c>
      <c r="C64" s="28" t="s">
        <v>44</v>
      </c>
      <c r="D64" s="29" t="s">
        <v>45</v>
      </c>
      <c r="E64" s="29" t="s">
        <v>227</v>
      </c>
      <c r="F64" s="29" t="s">
        <v>228</v>
      </c>
      <c r="G64" s="29" t="s">
        <v>48</v>
      </c>
      <c r="H64" s="32">
        <v>95.75</v>
      </c>
      <c r="I64" s="32"/>
      <c r="J64" s="32">
        <f t="shared" si="1"/>
        <v>95.75</v>
      </c>
      <c r="K64" s="32">
        <v>0</v>
      </c>
      <c r="L64" s="32"/>
      <c r="M64" s="32">
        <f t="shared" si="2"/>
        <v>0</v>
      </c>
      <c r="N64" s="32">
        <v>0</v>
      </c>
      <c r="O64" s="32"/>
      <c r="P64" s="32">
        <f t="shared" si="3"/>
        <v>0</v>
      </c>
    </row>
    <row r="65" spans="1:16" x14ac:dyDescent="0.3">
      <c r="A65" s="672" t="s">
        <v>98</v>
      </c>
      <c r="B65" s="672"/>
      <c r="C65" s="672"/>
      <c r="D65" s="672"/>
      <c r="E65" s="672"/>
      <c r="F65" s="672"/>
      <c r="G65" s="672"/>
      <c r="H65" s="83">
        <f>SUM(H37:H64)</f>
        <v>12084290.520000001</v>
      </c>
      <c r="I65" s="83">
        <f t="shared" ref="I65:P65" si="4">SUM(I37:I64)</f>
        <v>0</v>
      </c>
      <c r="J65" s="83">
        <f t="shared" si="4"/>
        <v>12084290.520000001</v>
      </c>
      <c r="K65" s="83">
        <f t="shared" si="4"/>
        <v>13841931.029999999</v>
      </c>
      <c r="L65" s="83">
        <f t="shared" si="4"/>
        <v>0</v>
      </c>
      <c r="M65" s="83">
        <f t="shared" si="4"/>
        <v>13841931.029999999</v>
      </c>
      <c r="N65" s="83">
        <f t="shared" si="4"/>
        <v>14169934.189999999</v>
      </c>
      <c r="O65" s="83">
        <f t="shared" si="4"/>
        <v>0</v>
      </c>
      <c r="P65" s="83">
        <f t="shared" si="4"/>
        <v>14169934.189999999</v>
      </c>
    </row>
    <row r="66" spans="1:16" x14ac:dyDescent="0.3">
      <c r="A66" s="661" t="s">
        <v>41</v>
      </c>
      <c r="B66" s="661"/>
      <c r="C66" s="661"/>
      <c r="D66" s="661"/>
      <c r="E66" s="661"/>
      <c r="F66" s="661"/>
      <c r="G66" s="661"/>
      <c r="H66" s="661"/>
      <c r="I66" s="661"/>
      <c r="J66" s="661"/>
      <c r="K66" s="661"/>
      <c r="L66" s="661"/>
      <c r="M66" s="661"/>
      <c r="N66" s="661"/>
      <c r="O66" s="661"/>
      <c r="P66" s="661"/>
    </row>
    <row r="67" spans="1:16" x14ac:dyDescent="0.3">
      <c r="A67" s="258" t="s">
        <v>99</v>
      </c>
      <c r="B67" s="28" t="s">
        <v>43</v>
      </c>
      <c r="C67" s="28" t="s">
        <v>100</v>
      </c>
      <c r="D67" s="29" t="s">
        <v>101</v>
      </c>
      <c r="E67" s="30">
        <v>111</v>
      </c>
      <c r="F67" s="31">
        <v>211000</v>
      </c>
      <c r="G67" s="30">
        <v>1000</v>
      </c>
      <c r="H67" s="32">
        <v>4486117.59</v>
      </c>
      <c r="I67" s="32"/>
      <c r="J67" s="32">
        <f>H67+I67</f>
        <v>4486117.59</v>
      </c>
      <c r="K67" s="32">
        <v>4488786.72</v>
      </c>
      <c r="L67" s="32"/>
      <c r="M67" s="32">
        <f>K67+L67</f>
        <v>4488786.72</v>
      </c>
      <c r="N67" s="32">
        <v>4488786.72</v>
      </c>
      <c r="O67" s="32"/>
      <c r="P67" s="32">
        <f>N67+O67</f>
        <v>4488786.72</v>
      </c>
    </row>
    <row r="68" spans="1:16" ht="36" x14ac:dyDescent="0.3">
      <c r="A68" s="36" t="s">
        <v>210</v>
      </c>
      <c r="B68" s="28" t="s">
        <v>43</v>
      </c>
      <c r="C68" s="28" t="s">
        <v>100</v>
      </c>
      <c r="D68" s="29" t="s">
        <v>101</v>
      </c>
      <c r="E68" s="30">
        <v>111</v>
      </c>
      <c r="F68" s="31">
        <v>266100</v>
      </c>
      <c r="G68" s="30">
        <v>1000</v>
      </c>
      <c r="H68" s="32">
        <v>2669.13</v>
      </c>
      <c r="I68" s="32"/>
      <c r="J68" s="32">
        <f>H68+I68</f>
        <v>2669.13</v>
      </c>
      <c r="K68" s="32"/>
      <c r="L68" s="32"/>
      <c r="M68" s="32"/>
      <c r="N68" s="32"/>
      <c r="O68" s="32"/>
      <c r="P68" s="32"/>
    </row>
    <row r="69" spans="1:16" ht="36" x14ac:dyDescent="0.3">
      <c r="A69" s="40" t="s">
        <v>49</v>
      </c>
      <c r="B69" s="28" t="s">
        <v>43</v>
      </c>
      <c r="C69" s="28" t="s">
        <v>100</v>
      </c>
      <c r="D69" s="29" t="s">
        <v>101</v>
      </c>
      <c r="E69" s="30">
        <v>112</v>
      </c>
      <c r="F69" s="31">
        <v>214000</v>
      </c>
      <c r="G69" s="30">
        <v>1000</v>
      </c>
      <c r="H69" s="32">
        <v>91882.989999999991</v>
      </c>
      <c r="I69" s="32">
        <v>105543.1</v>
      </c>
      <c r="J69" s="32">
        <f t="shared" ref="J69:J97" si="5">H69+I69</f>
        <v>197426.09</v>
      </c>
      <c r="K69" s="32">
        <v>20000</v>
      </c>
      <c r="L69" s="32"/>
      <c r="M69" s="32">
        <f t="shared" ref="M69:M97" si="6">K69+L69</f>
        <v>20000</v>
      </c>
      <c r="N69" s="32">
        <v>20000</v>
      </c>
      <c r="O69" s="32"/>
      <c r="P69" s="32">
        <f t="shared" ref="P69:P97" si="7">N69+O69</f>
        <v>20000</v>
      </c>
    </row>
    <row r="70" spans="1:16" x14ac:dyDescent="0.3">
      <c r="A70" s="258" t="s">
        <v>50</v>
      </c>
      <c r="B70" s="28" t="s">
        <v>43</v>
      </c>
      <c r="C70" s="28" t="s">
        <v>100</v>
      </c>
      <c r="D70" s="29" t="s">
        <v>101</v>
      </c>
      <c r="E70" s="30">
        <v>119</v>
      </c>
      <c r="F70" s="30">
        <v>213000</v>
      </c>
      <c r="G70" s="30">
        <v>1000</v>
      </c>
      <c r="H70" s="32">
        <v>1355613.59</v>
      </c>
      <c r="I70" s="32"/>
      <c r="J70" s="32">
        <f t="shared" si="5"/>
        <v>1355613.59</v>
      </c>
      <c r="K70" s="32">
        <v>1355613.59</v>
      </c>
      <c r="L70" s="32"/>
      <c r="M70" s="32">
        <f t="shared" si="6"/>
        <v>1355613.59</v>
      </c>
      <c r="N70" s="32">
        <v>1355613.59</v>
      </c>
      <c r="O70" s="32"/>
      <c r="P70" s="32">
        <f t="shared" si="7"/>
        <v>1355613.59</v>
      </c>
    </row>
    <row r="71" spans="1:16" x14ac:dyDescent="0.3">
      <c r="A71" s="258" t="s">
        <v>53</v>
      </c>
      <c r="B71" s="28" t="s">
        <v>43</v>
      </c>
      <c r="C71" s="28" t="s">
        <v>100</v>
      </c>
      <c r="D71" s="29" t="s">
        <v>101</v>
      </c>
      <c r="E71" s="30">
        <v>244</v>
      </c>
      <c r="F71" s="30">
        <v>221100</v>
      </c>
      <c r="G71" s="30">
        <v>1000</v>
      </c>
      <c r="H71" s="32">
        <v>300</v>
      </c>
      <c r="I71" s="32"/>
      <c r="J71" s="32">
        <f t="shared" si="5"/>
        <v>300</v>
      </c>
      <c r="K71" s="32">
        <v>0</v>
      </c>
      <c r="L71" s="32"/>
      <c r="M71" s="32">
        <f t="shared" si="6"/>
        <v>0</v>
      </c>
      <c r="N71" s="32">
        <v>0</v>
      </c>
      <c r="O71" s="32"/>
      <c r="P71" s="32">
        <f t="shared" si="7"/>
        <v>0</v>
      </c>
    </row>
    <row r="72" spans="1:16" x14ac:dyDescent="0.3">
      <c r="A72" s="81" t="s">
        <v>58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60</v>
      </c>
      <c r="G72" s="29" t="s">
        <v>48</v>
      </c>
      <c r="H72" s="32">
        <v>3576721.75</v>
      </c>
      <c r="I72" s="32"/>
      <c r="J72" s="32">
        <f t="shared" si="5"/>
        <v>3576721.75</v>
      </c>
      <c r="K72" s="32">
        <v>4226794.0999999996</v>
      </c>
      <c r="L72" s="32"/>
      <c r="M72" s="32">
        <f t="shared" si="6"/>
        <v>4226794.0999999996</v>
      </c>
      <c r="N72" s="32">
        <v>4420314.8899999997</v>
      </c>
      <c r="O72" s="32"/>
      <c r="P72" s="32">
        <f t="shared" si="7"/>
        <v>4420314.8899999997</v>
      </c>
    </row>
    <row r="73" spans="1:16" x14ac:dyDescent="0.3">
      <c r="A73" s="40" t="s">
        <v>61</v>
      </c>
      <c r="B73" s="28" t="s">
        <v>43</v>
      </c>
      <c r="C73" s="28" t="s">
        <v>100</v>
      </c>
      <c r="D73" s="29" t="s">
        <v>101</v>
      </c>
      <c r="E73" s="29" t="s">
        <v>59</v>
      </c>
      <c r="F73" s="29" t="s">
        <v>62</v>
      </c>
      <c r="G73" s="29" t="s">
        <v>48</v>
      </c>
      <c r="H73" s="32">
        <v>1343722.52</v>
      </c>
      <c r="I73" s="32"/>
      <c r="J73" s="32">
        <f t="shared" si="5"/>
        <v>1343722.52</v>
      </c>
      <c r="K73" s="32">
        <v>1902380.6</v>
      </c>
      <c r="L73" s="32"/>
      <c r="M73" s="32">
        <f t="shared" si="6"/>
        <v>1902380.6</v>
      </c>
      <c r="N73" s="32">
        <v>1983351.63</v>
      </c>
      <c r="O73" s="32"/>
      <c r="P73" s="32">
        <f t="shared" si="7"/>
        <v>1983351.63</v>
      </c>
    </row>
    <row r="74" spans="1:16" x14ac:dyDescent="0.3">
      <c r="A74" s="40" t="s">
        <v>63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64</v>
      </c>
      <c r="G74" s="29" t="s">
        <v>48</v>
      </c>
      <c r="H74" s="32">
        <v>121057.60000000001</v>
      </c>
      <c r="I74" s="32"/>
      <c r="J74" s="32">
        <f t="shared" si="5"/>
        <v>121057.60000000001</v>
      </c>
      <c r="K74" s="32">
        <v>172092.96</v>
      </c>
      <c r="L74" s="32"/>
      <c r="M74" s="32">
        <f t="shared" si="6"/>
        <v>172092.96</v>
      </c>
      <c r="N74" s="32">
        <v>179678.2</v>
      </c>
      <c r="O74" s="32"/>
      <c r="P74" s="32">
        <f t="shared" si="7"/>
        <v>179678.2</v>
      </c>
    </row>
    <row r="75" spans="1:16" x14ac:dyDescent="0.3">
      <c r="A75" s="40" t="s">
        <v>65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66</v>
      </c>
      <c r="G75" s="29" t="s">
        <v>48</v>
      </c>
      <c r="H75" s="32">
        <v>182131.20000000001</v>
      </c>
      <c r="I75" s="32"/>
      <c r="J75" s="32">
        <f t="shared" si="5"/>
        <v>182131.20000000001</v>
      </c>
      <c r="K75" s="32">
        <v>295668.96000000002</v>
      </c>
      <c r="L75" s="32"/>
      <c r="M75" s="32">
        <f t="shared" si="6"/>
        <v>295668.96000000002</v>
      </c>
      <c r="N75" s="32">
        <v>308699.12</v>
      </c>
      <c r="O75" s="32"/>
      <c r="P75" s="32">
        <f t="shared" si="7"/>
        <v>308699.12</v>
      </c>
    </row>
    <row r="76" spans="1:16" x14ac:dyDescent="0.3">
      <c r="A76" s="81" t="s">
        <v>67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68</v>
      </c>
      <c r="G76" s="29" t="s">
        <v>48</v>
      </c>
      <c r="H76" s="32">
        <v>59536.4</v>
      </c>
      <c r="I76" s="32"/>
      <c r="J76" s="32">
        <f t="shared" si="5"/>
        <v>59536.4</v>
      </c>
      <c r="K76" s="32">
        <v>84527.22</v>
      </c>
      <c r="L76" s="32"/>
      <c r="M76" s="32">
        <f t="shared" si="6"/>
        <v>84527.22</v>
      </c>
      <c r="N76" s="32">
        <v>86184.55</v>
      </c>
      <c r="O76" s="32"/>
      <c r="P76" s="32">
        <f t="shared" si="7"/>
        <v>86184.55</v>
      </c>
    </row>
    <row r="77" spans="1:16" ht="24" x14ac:dyDescent="0.3">
      <c r="A77" s="40" t="s">
        <v>69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70</v>
      </c>
      <c r="G77" s="29" t="s">
        <v>48</v>
      </c>
      <c r="H77" s="32">
        <v>13200</v>
      </c>
      <c r="I77" s="32"/>
      <c r="J77" s="32">
        <f t="shared" si="5"/>
        <v>13200</v>
      </c>
      <c r="K77" s="32">
        <v>18000</v>
      </c>
      <c r="L77" s="32"/>
      <c r="M77" s="32">
        <f t="shared" si="6"/>
        <v>18000</v>
      </c>
      <c r="N77" s="32">
        <v>22500</v>
      </c>
      <c r="O77" s="32"/>
      <c r="P77" s="32">
        <f t="shared" si="7"/>
        <v>22500</v>
      </c>
    </row>
    <row r="78" spans="1:16" ht="24" x14ac:dyDescent="0.3">
      <c r="A78" s="81" t="s">
        <v>102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72</v>
      </c>
      <c r="G78" s="29" t="s">
        <v>48</v>
      </c>
      <c r="H78" s="32">
        <v>94200</v>
      </c>
      <c r="I78" s="32"/>
      <c r="J78" s="32">
        <f t="shared" si="5"/>
        <v>94200</v>
      </c>
      <c r="K78" s="32">
        <v>85500</v>
      </c>
      <c r="L78" s="32"/>
      <c r="M78" s="32">
        <f t="shared" si="6"/>
        <v>85500</v>
      </c>
      <c r="N78" s="32">
        <v>106875</v>
      </c>
      <c r="O78" s="32"/>
      <c r="P78" s="32">
        <f t="shared" si="7"/>
        <v>106875</v>
      </c>
    </row>
    <row r="79" spans="1:16" x14ac:dyDescent="0.3">
      <c r="A79" s="40" t="s">
        <v>73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74</v>
      </c>
      <c r="G79" s="29" t="s">
        <v>48</v>
      </c>
      <c r="H79" s="32">
        <v>120000</v>
      </c>
      <c r="I79" s="32"/>
      <c r="J79" s="32">
        <f t="shared" si="5"/>
        <v>120000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75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76</v>
      </c>
      <c r="G80" s="29" t="s">
        <v>48</v>
      </c>
      <c r="H80" s="32">
        <v>0</v>
      </c>
      <c r="I80" s="32"/>
      <c r="J80" s="32">
        <f t="shared" si="5"/>
        <v>0</v>
      </c>
      <c r="K80" s="34"/>
      <c r="L80" s="34"/>
      <c r="M80" s="32">
        <f t="shared" si="6"/>
        <v>0</v>
      </c>
      <c r="N80" s="34"/>
      <c r="O80" s="32"/>
      <c r="P80" s="32">
        <f t="shared" si="7"/>
        <v>0</v>
      </c>
    </row>
    <row r="81" spans="1:16" x14ac:dyDescent="0.3">
      <c r="A81" s="40" t="s">
        <v>77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78</v>
      </c>
      <c r="G81" s="29" t="s">
        <v>48</v>
      </c>
      <c r="H81" s="32">
        <v>63765.84</v>
      </c>
      <c r="I81" s="32"/>
      <c r="J81" s="32">
        <f t="shared" si="5"/>
        <v>63765.84</v>
      </c>
      <c r="K81" s="32">
        <v>99250</v>
      </c>
      <c r="L81" s="32"/>
      <c r="M81" s="32">
        <f t="shared" si="6"/>
        <v>99250</v>
      </c>
      <c r="N81" s="32">
        <v>124062.5</v>
      </c>
      <c r="O81" s="32"/>
      <c r="P81" s="32">
        <f t="shared" si="7"/>
        <v>124062.5</v>
      </c>
    </row>
    <row r="82" spans="1:16" x14ac:dyDescent="0.3">
      <c r="A82" s="258" t="s">
        <v>103</v>
      </c>
      <c r="B82" s="40" t="s">
        <v>43</v>
      </c>
      <c r="C82" s="40" t="s">
        <v>100</v>
      </c>
      <c r="D82" s="29" t="s">
        <v>101</v>
      </c>
      <c r="E82" s="258">
        <v>244</v>
      </c>
      <c r="F82" s="42">
        <v>226500</v>
      </c>
      <c r="G82" s="29" t="s">
        <v>48</v>
      </c>
      <c r="H82" s="32">
        <v>195300</v>
      </c>
      <c r="I82" s="32"/>
      <c r="J82" s="32">
        <f t="shared" si="5"/>
        <v>195300</v>
      </c>
      <c r="K82" s="32">
        <v>244125</v>
      </c>
      <c r="L82" s="32"/>
      <c r="M82" s="32">
        <f t="shared" si="6"/>
        <v>244125</v>
      </c>
      <c r="N82" s="32">
        <v>305156.25</v>
      </c>
      <c r="O82" s="32"/>
      <c r="P82" s="32">
        <f t="shared" si="7"/>
        <v>305156.25</v>
      </c>
    </row>
    <row r="83" spans="1:16" ht="24" x14ac:dyDescent="0.3">
      <c r="A83" s="40" t="s">
        <v>79</v>
      </c>
      <c r="B83" s="40" t="s">
        <v>43</v>
      </c>
      <c r="C83" s="40" t="s">
        <v>100</v>
      </c>
      <c r="D83" s="29" t="s">
        <v>101</v>
      </c>
      <c r="E83" s="258">
        <v>244</v>
      </c>
      <c r="F83" s="42">
        <v>226800</v>
      </c>
      <c r="G83" s="29" t="s">
        <v>48</v>
      </c>
      <c r="H83" s="32">
        <v>335000</v>
      </c>
      <c r="I83" s="32"/>
      <c r="J83" s="32">
        <f t="shared" si="5"/>
        <v>335000</v>
      </c>
      <c r="K83" s="32">
        <v>337000</v>
      </c>
      <c r="L83" s="32"/>
      <c r="M83" s="32">
        <f t="shared" si="6"/>
        <v>337000</v>
      </c>
      <c r="N83" s="32">
        <v>337000</v>
      </c>
      <c r="O83" s="32"/>
      <c r="P83" s="32">
        <f t="shared" si="7"/>
        <v>337000</v>
      </c>
    </row>
    <row r="84" spans="1:16" x14ac:dyDescent="0.3">
      <c r="A84" s="40" t="s">
        <v>81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82</v>
      </c>
      <c r="G84" s="29" t="s">
        <v>48</v>
      </c>
      <c r="H84" s="32">
        <v>84700.94</v>
      </c>
      <c r="I84" s="32"/>
      <c r="J84" s="32">
        <f t="shared" si="5"/>
        <v>84700.94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104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105</v>
      </c>
      <c r="G85" s="29" t="s">
        <v>48</v>
      </c>
      <c r="H85" s="32">
        <v>14000</v>
      </c>
      <c r="I85" s="32"/>
      <c r="J85" s="32">
        <f t="shared" si="5"/>
        <v>14000</v>
      </c>
      <c r="K85" s="32">
        <v>14000</v>
      </c>
      <c r="L85" s="32"/>
      <c r="M85" s="32">
        <f t="shared" si="6"/>
        <v>14000</v>
      </c>
      <c r="N85" s="32">
        <v>16000</v>
      </c>
      <c r="O85" s="32"/>
      <c r="P85" s="32">
        <f t="shared" si="7"/>
        <v>16000</v>
      </c>
    </row>
    <row r="86" spans="1:16" ht="24" x14ac:dyDescent="0.3">
      <c r="A86" s="40" t="s">
        <v>83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84</v>
      </c>
      <c r="G86" s="29" t="s">
        <v>48</v>
      </c>
      <c r="H86" s="32">
        <v>40000</v>
      </c>
      <c r="I86" s="32"/>
      <c r="J86" s="32">
        <f t="shared" si="5"/>
        <v>40000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82" t="s">
        <v>85</v>
      </c>
      <c r="B87" s="28" t="s">
        <v>43</v>
      </c>
      <c r="C87" s="28" t="s">
        <v>100</v>
      </c>
      <c r="D87" s="29" t="s">
        <v>101</v>
      </c>
      <c r="E87" s="29" t="s">
        <v>54</v>
      </c>
      <c r="F87" s="43" t="s">
        <v>86</v>
      </c>
      <c r="G87" s="29" t="s">
        <v>48</v>
      </c>
      <c r="H87" s="32">
        <v>30000</v>
      </c>
      <c r="I87" s="32"/>
      <c r="J87" s="32">
        <f t="shared" si="5"/>
        <v>30000</v>
      </c>
      <c r="K87" s="32">
        <v>30000</v>
      </c>
      <c r="L87" s="32"/>
      <c r="M87" s="32">
        <f t="shared" si="6"/>
        <v>30000</v>
      </c>
      <c r="N87" s="32">
        <v>30000</v>
      </c>
      <c r="O87" s="32"/>
      <c r="P87" s="32">
        <f t="shared" si="7"/>
        <v>30000</v>
      </c>
    </row>
    <row r="88" spans="1:16" x14ac:dyDescent="0.3">
      <c r="A88" s="82" t="s">
        <v>220</v>
      </c>
      <c r="B88" s="28" t="s">
        <v>43</v>
      </c>
      <c r="C88" s="28" t="s">
        <v>100</v>
      </c>
      <c r="D88" s="29" t="s">
        <v>101</v>
      </c>
      <c r="E88" s="29" t="s">
        <v>54</v>
      </c>
      <c r="F88" s="43" t="s">
        <v>219</v>
      </c>
      <c r="G88" s="29" t="s">
        <v>48</v>
      </c>
      <c r="H88" s="32">
        <v>150000</v>
      </c>
      <c r="I88" s="32"/>
      <c r="J88" s="32">
        <f t="shared" si="5"/>
        <v>150000</v>
      </c>
      <c r="K88" s="32">
        <v>0</v>
      </c>
      <c r="L88" s="32"/>
      <c r="M88" s="32">
        <f t="shared" si="6"/>
        <v>0</v>
      </c>
      <c r="N88" s="32">
        <v>0</v>
      </c>
      <c r="O88" s="32"/>
      <c r="P88" s="32">
        <f t="shared" si="7"/>
        <v>0</v>
      </c>
    </row>
    <row r="89" spans="1:16" x14ac:dyDescent="0.3">
      <c r="A89" s="40" t="s">
        <v>89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90</v>
      </c>
      <c r="G89" s="29" t="s">
        <v>48</v>
      </c>
      <c r="H89" s="32">
        <v>54556</v>
      </c>
      <c r="I89" s="32"/>
      <c r="J89" s="32">
        <f t="shared" si="5"/>
        <v>54556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40" t="s">
        <v>106</v>
      </c>
      <c r="B90" s="44" t="s">
        <v>43</v>
      </c>
      <c r="C90" s="44" t="s">
        <v>100</v>
      </c>
      <c r="D90" s="29" t="s">
        <v>101</v>
      </c>
      <c r="E90" s="43" t="s">
        <v>54</v>
      </c>
      <c r="F90" s="43" t="s">
        <v>107</v>
      </c>
      <c r="G90" s="29" t="s">
        <v>48</v>
      </c>
      <c r="H90" s="32">
        <v>22500</v>
      </c>
      <c r="I90" s="32"/>
      <c r="J90" s="32">
        <f t="shared" si="5"/>
        <v>22500</v>
      </c>
      <c r="K90" s="32">
        <v>22500</v>
      </c>
      <c r="L90" s="32"/>
      <c r="M90" s="32">
        <f t="shared" si="6"/>
        <v>22500</v>
      </c>
      <c r="N90" s="32">
        <v>22500</v>
      </c>
      <c r="O90" s="32"/>
      <c r="P90" s="32">
        <f t="shared" si="7"/>
        <v>22500</v>
      </c>
    </row>
    <row r="91" spans="1:16" x14ac:dyDescent="0.3">
      <c r="A91" s="40" t="s">
        <v>91</v>
      </c>
      <c r="B91" s="28" t="s">
        <v>43</v>
      </c>
      <c r="C91" s="28" t="s">
        <v>100</v>
      </c>
      <c r="D91" s="29" t="s">
        <v>101</v>
      </c>
      <c r="E91" s="45" t="s">
        <v>54</v>
      </c>
      <c r="F91" s="45" t="s">
        <v>92</v>
      </c>
      <c r="G91" s="45" t="s">
        <v>48</v>
      </c>
      <c r="H91" s="32">
        <v>65444</v>
      </c>
      <c r="I91" s="32"/>
      <c r="J91" s="32">
        <f t="shared" si="5"/>
        <v>65444</v>
      </c>
      <c r="K91" s="32">
        <v>80000</v>
      </c>
      <c r="L91" s="32"/>
      <c r="M91" s="32">
        <f t="shared" si="6"/>
        <v>80000</v>
      </c>
      <c r="N91" s="32">
        <v>80000</v>
      </c>
      <c r="O91" s="32"/>
      <c r="P91" s="32">
        <f t="shared" si="7"/>
        <v>80000</v>
      </c>
    </row>
    <row r="92" spans="1:16" ht="24" x14ac:dyDescent="0.3">
      <c r="A92" s="40" t="s">
        <v>278</v>
      </c>
      <c r="B92" s="28" t="s">
        <v>43</v>
      </c>
      <c r="C92" s="28" t="s">
        <v>100</v>
      </c>
      <c r="D92" s="29" t="s">
        <v>101</v>
      </c>
      <c r="E92" s="45" t="s">
        <v>276</v>
      </c>
      <c r="F92" s="45" t="s">
        <v>275</v>
      </c>
      <c r="G92" s="45" t="s">
        <v>48</v>
      </c>
      <c r="H92" s="32">
        <v>29461.06</v>
      </c>
      <c r="I92" s="32"/>
      <c r="J92" s="32">
        <f t="shared" si="5"/>
        <v>29461.06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ht="24" x14ac:dyDescent="0.3">
      <c r="A93" s="40" t="s">
        <v>279</v>
      </c>
      <c r="B93" s="28" t="s">
        <v>43</v>
      </c>
      <c r="C93" s="28" t="s">
        <v>100</v>
      </c>
      <c r="D93" s="29" t="s">
        <v>101</v>
      </c>
      <c r="E93" s="45" t="s">
        <v>276</v>
      </c>
      <c r="F93" s="45" t="s">
        <v>277</v>
      </c>
      <c r="G93" s="45" t="s">
        <v>48</v>
      </c>
      <c r="H93" s="32">
        <v>10438</v>
      </c>
      <c r="I93" s="32"/>
      <c r="J93" s="32">
        <f t="shared" si="5"/>
        <v>10438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40" t="s">
        <v>93</v>
      </c>
      <c r="B94" s="28" t="s">
        <v>43</v>
      </c>
      <c r="C94" s="28" t="s">
        <v>100</v>
      </c>
      <c r="D94" s="29" t="s">
        <v>101</v>
      </c>
      <c r="E94" s="29" t="s">
        <v>94</v>
      </c>
      <c r="F94" s="46" t="s">
        <v>95</v>
      </c>
      <c r="G94" s="46" t="s">
        <v>48</v>
      </c>
      <c r="H94" s="32">
        <v>60238</v>
      </c>
      <c r="I94" s="32"/>
      <c r="J94" s="32">
        <f t="shared" si="5"/>
        <v>60238</v>
      </c>
      <c r="K94" s="32">
        <v>60238</v>
      </c>
      <c r="L94" s="32"/>
      <c r="M94" s="32">
        <f t="shared" si="6"/>
        <v>60238</v>
      </c>
      <c r="N94" s="32">
        <v>60238</v>
      </c>
      <c r="O94" s="32"/>
      <c r="P94" s="32">
        <f t="shared" si="7"/>
        <v>60238</v>
      </c>
    </row>
    <row r="95" spans="1:16" x14ac:dyDescent="0.3">
      <c r="A95" s="40" t="s">
        <v>108</v>
      </c>
      <c r="B95" s="28" t="s">
        <v>43</v>
      </c>
      <c r="C95" s="28" t="s">
        <v>100</v>
      </c>
      <c r="D95" s="29" t="s">
        <v>101</v>
      </c>
      <c r="E95" s="29" t="s">
        <v>94</v>
      </c>
      <c r="F95" s="46" t="s">
        <v>97</v>
      </c>
      <c r="G95" s="46" t="s">
        <v>48</v>
      </c>
      <c r="H95" s="32">
        <v>25281</v>
      </c>
      <c r="I95" s="32"/>
      <c r="J95" s="32">
        <f t="shared" si="5"/>
        <v>25281</v>
      </c>
      <c r="K95" s="32">
        <v>25281</v>
      </c>
      <c r="L95" s="32"/>
      <c r="M95" s="32">
        <f t="shared" si="6"/>
        <v>25281</v>
      </c>
      <c r="N95" s="32">
        <v>25281</v>
      </c>
      <c r="O95" s="32"/>
      <c r="P95" s="32">
        <f t="shared" si="7"/>
        <v>25281</v>
      </c>
    </row>
    <row r="96" spans="1:16" x14ac:dyDescent="0.3">
      <c r="A96" s="40" t="s">
        <v>109</v>
      </c>
      <c r="B96" s="28" t="s">
        <v>43</v>
      </c>
      <c r="C96" s="28" t="s">
        <v>100</v>
      </c>
      <c r="D96" s="29" t="s">
        <v>101</v>
      </c>
      <c r="E96" s="29" t="s">
        <v>110</v>
      </c>
      <c r="F96" s="46" t="s">
        <v>111</v>
      </c>
      <c r="G96" s="46" t="s">
        <v>48</v>
      </c>
      <c r="H96" s="32">
        <v>37790</v>
      </c>
      <c r="I96" s="32"/>
      <c r="J96" s="32">
        <f t="shared" si="5"/>
        <v>37790</v>
      </c>
      <c r="K96" s="32">
        <v>37790</v>
      </c>
      <c r="L96" s="32"/>
      <c r="M96" s="32">
        <f t="shared" si="6"/>
        <v>37790</v>
      </c>
      <c r="N96" s="32">
        <v>37790</v>
      </c>
      <c r="O96" s="32"/>
      <c r="P96" s="32">
        <f t="shared" si="7"/>
        <v>37790</v>
      </c>
    </row>
    <row r="97" spans="1:16" ht="24" x14ac:dyDescent="0.3">
      <c r="A97" s="40" t="s">
        <v>229</v>
      </c>
      <c r="B97" s="28" t="s">
        <v>43</v>
      </c>
      <c r="C97" s="28" t="s">
        <v>100</v>
      </c>
      <c r="D97" s="29" t="s">
        <v>101</v>
      </c>
      <c r="E97" s="29" t="s">
        <v>227</v>
      </c>
      <c r="F97" s="46" t="s">
        <v>228</v>
      </c>
      <c r="G97" s="46" t="s">
        <v>48</v>
      </c>
      <c r="H97" s="32">
        <v>177.02</v>
      </c>
      <c r="I97" s="32"/>
      <c r="J97" s="32">
        <f t="shared" si="5"/>
        <v>177.02</v>
      </c>
      <c r="K97" s="32">
        <v>0</v>
      </c>
      <c r="L97" s="32"/>
      <c r="M97" s="32">
        <f t="shared" si="6"/>
        <v>0</v>
      </c>
      <c r="N97" s="32">
        <v>0</v>
      </c>
      <c r="O97" s="32"/>
      <c r="P97" s="32">
        <f t="shared" si="7"/>
        <v>0</v>
      </c>
    </row>
    <row r="98" spans="1:16" x14ac:dyDescent="0.3">
      <c r="A98" s="672" t="s">
        <v>98</v>
      </c>
      <c r="B98" s="672"/>
      <c r="C98" s="672"/>
      <c r="D98" s="672"/>
      <c r="E98" s="672"/>
      <c r="F98" s="672"/>
      <c r="G98" s="672"/>
      <c r="H98" s="98">
        <f t="shared" ref="H98:P98" si="8">SUM(H67:H97)</f>
        <v>12665804.629999999</v>
      </c>
      <c r="I98" s="98">
        <f t="shared" si="8"/>
        <v>105543.1</v>
      </c>
      <c r="J98" s="98">
        <f t="shared" si="8"/>
        <v>12771347.729999997</v>
      </c>
      <c r="K98" s="98">
        <f t="shared" si="8"/>
        <v>13879548.150000002</v>
      </c>
      <c r="L98" s="98">
        <f t="shared" si="8"/>
        <v>0</v>
      </c>
      <c r="M98" s="98">
        <f t="shared" si="8"/>
        <v>13879548.150000002</v>
      </c>
      <c r="N98" s="98">
        <f t="shared" si="8"/>
        <v>14290031.449999997</v>
      </c>
      <c r="O98" s="98">
        <f t="shared" si="8"/>
        <v>0</v>
      </c>
      <c r="P98" s="98">
        <f t="shared" si="8"/>
        <v>14290031.449999997</v>
      </c>
    </row>
    <row r="99" spans="1:16" ht="15" customHeight="1" x14ac:dyDescent="0.3">
      <c r="A99" s="704" t="s">
        <v>112</v>
      </c>
      <c r="B99" s="704"/>
      <c r="C99" s="704"/>
      <c r="D99" s="704"/>
      <c r="E99" s="704"/>
      <c r="F99" s="704"/>
      <c r="G99" s="704"/>
      <c r="H99" s="704"/>
      <c r="I99" s="704"/>
      <c r="J99" s="704"/>
      <c r="K99" s="704"/>
      <c r="L99" s="704"/>
      <c r="M99" s="704"/>
      <c r="N99" s="704"/>
      <c r="O99" s="704"/>
      <c r="P99" s="704"/>
    </row>
    <row r="100" spans="1:16" x14ac:dyDescent="0.3">
      <c r="A100" s="40" t="s">
        <v>87</v>
      </c>
      <c r="B100" s="40" t="s">
        <v>43</v>
      </c>
      <c r="C100" s="40" t="s">
        <v>44</v>
      </c>
      <c r="D100" s="45" t="s">
        <v>45</v>
      </c>
      <c r="E100" s="45" t="s">
        <v>54</v>
      </c>
      <c r="F100" s="45" t="s">
        <v>88</v>
      </c>
      <c r="G100" s="99" t="s">
        <v>113</v>
      </c>
      <c r="H100" s="32">
        <v>5000000</v>
      </c>
      <c r="I100" s="32"/>
      <c r="J100" s="32">
        <f>H100+I100</f>
        <v>5000000</v>
      </c>
      <c r="K100" s="32">
        <v>5800000</v>
      </c>
      <c r="L100" s="32"/>
      <c r="M100" s="32">
        <f>K100+L100</f>
        <v>5800000</v>
      </c>
      <c r="N100" s="32">
        <v>5800000</v>
      </c>
      <c r="O100" s="97"/>
      <c r="P100" s="32">
        <f>N100+O100</f>
        <v>5800000</v>
      </c>
    </row>
    <row r="101" spans="1:16" x14ac:dyDescent="0.3">
      <c r="A101" s="672" t="s">
        <v>114</v>
      </c>
      <c r="B101" s="672"/>
      <c r="C101" s="672"/>
      <c r="D101" s="672"/>
      <c r="E101" s="672"/>
      <c r="F101" s="672"/>
      <c r="G101" s="672"/>
      <c r="H101" s="100">
        <f>SUM(H100)</f>
        <v>5000000</v>
      </c>
      <c r="I101" s="100">
        <f t="shared" ref="I101:P101" si="9">SUM(I100)</f>
        <v>0</v>
      </c>
      <c r="J101" s="100">
        <f t="shared" si="9"/>
        <v>5000000</v>
      </c>
      <c r="K101" s="100">
        <f t="shared" si="9"/>
        <v>5800000</v>
      </c>
      <c r="L101" s="100">
        <f t="shared" si="9"/>
        <v>0</v>
      </c>
      <c r="M101" s="100">
        <f t="shared" si="9"/>
        <v>5800000</v>
      </c>
      <c r="N101" s="100">
        <f t="shared" si="9"/>
        <v>5800000</v>
      </c>
      <c r="O101" s="100">
        <f t="shared" si="9"/>
        <v>0</v>
      </c>
      <c r="P101" s="100">
        <f t="shared" si="9"/>
        <v>5800000</v>
      </c>
    </row>
    <row r="102" spans="1:16" hidden="1" x14ac:dyDescent="0.3">
      <c r="A102" s="702" t="s">
        <v>115</v>
      </c>
      <c r="B102" s="702"/>
      <c r="C102" s="702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97"/>
      <c r="P102" s="97"/>
    </row>
    <row r="103" spans="1:16" ht="25.2" hidden="1" customHeight="1" thickBot="1" x14ac:dyDescent="0.35">
      <c r="A103" s="702"/>
      <c r="B103" s="702"/>
      <c r="C103" s="702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97"/>
      <c r="P103" s="97"/>
    </row>
    <row r="104" spans="1:16" hidden="1" x14ac:dyDescent="0.3">
      <c r="A104" s="82" t="s">
        <v>42</v>
      </c>
      <c r="B104" s="58" t="s">
        <v>43</v>
      </c>
      <c r="C104" s="58" t="s">
        <v>44</v>
      </c>
      <c r="D104" s="58" t="s">
        <v>116</v>
      </c>
      <c r="E104" s="58" t="s">
        <v>46</v>
      </c>
      <c r="F104" s="58" t="s">
        <v>47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50</v>
      </c>
      <c r="B105" s="58" t="s">
        <v>43</v>
      </c>
      <c r="C105" s="58" t="s">
        <v>44</v>
      </c>
      <c r="D105" s="58" t="s">
        <v>116</v>
      </c>
      <c r="E105" s="58" t="s">
        <v>51</v>
      </c>
      <c r="F105" s="58" t="s">
        <v>52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82" t="s">
        <v>118</v>
      </c>
      <c r="B106" s="58" t="s">
        <v>43</v>
      </c>
      <c r="C106" s="58" t="s">
        <v>44</v>
      </c>
      <c r="D106" s="58" t="s">
        <v>116</v>
      </c>
      <c r="E106" s="58" t="s">
        <v>54</v>
      </c>
      <c r="F106" s="58" t="s">
        <v>119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2" t="s">
        <v>120</v>
      </c>
      <c r="B107" s="702"/>
      <c r="C107" s="702"/>
      <c r="D107" s="702"/>
      <c r="E107" s="702"/>
      <c r="F107" s="702"/>
      <c r="G107" s="702"/>
      <c r="H107" s="59">
        <f>SUM(H104:H106)</f>
        <v>0</v>
      </c>
      <c r="I107" s="59"/>
      <c r="J107" s="59"/>
      <c r="K107" s="59">
        <f t="shared" ref="K107:N107" si="10">SUM(K104:K106)</f>
        <v>0</v>
      </c>
      <c r="L107" s="59"/>
      <c r="M107" s="59"/>
      <c r="N107" s="59">
        <f t="shared" si="10"/>
        <v>0</v>
      </c>
      <c r="O107" s="97"/>
      <c r="P107" s="97"/>
    </row>
    <row r="108" spans="1:16" hidden="1" x14ac:dyDescent="0.3">
      <c r="A108" s="82" t="s">
        <v>42</v>
      </c>
      <c r="B108" s="58" t="s">
        <v>43</v>
      </c>
      <c r="C108" s="58" t="s">
        <v>100</v>
      </c>
      <c r="D108" s="58" t="s">
        <v>121</v>
      </c>
      <c r="E108" s="58" t="s">
        <v>46</v>
      </c>
      <c r="F108" s="58" t="s">
        <v>47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50</v>
      </c>
      <c r="B109" s="58" t="s">
        <v>43</v>
      </c>
      <c r="C109" s="58" t="s">
        <v>100</v>
      </c>
      <c r="D109" s="58" t="s">
        <v>121</v>
      </c>
      <c r="E109" s="58" t="s">
        <v>51</v>
      </c>
      <c r="F109" s="58" t="s">
        <v>52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82" t="s">
        <v>118</v>
      </c>
      <c r="B110" s="58" t="s">
        <v>43</v>
      </c>
      <c r="C110" s="58" t="s">
        <v>100</v>
      </c>
      <c r="D110" s="58" t="s">
        <v>121</v>
      </c>
      <c r="E110" s="58" t="s">
        <v>54</v>
      </c>
      <c r="F110" s="58" t="s">
        <v>119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40" t="s">
        <v>122</v>
      </c>
      <c r="B111" s="58" t="s">
        <v>43</v>
      </c>
      <c r="C111" s="58" t="s">
        <v>123</v>
      </c>
      <c r="D111" s="58" t="s">
        <v>121</v>
      </c>
      <c r="E111" s="58" t="s">
        <v>54</v>
      </c>
      <c r="F111" s="58" t="s">
        <v>124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05" t="s">
        <v>125</v>
      </c>
      <c r="B112" s="705"/>
      <c r="C112" s="705"/>
      <c r="D112" s="705"/>
      <c r="E112" s="705"/>
      <c r="F112" s="705"/>
      <c r="G112" s="705"/>
      <c r="H112" s="83">
        <f>SUM(H108:H111)</f>
        <v>0</v>
      </c>
      <c r="I112" s="83"/>
      <c r="J112" s="83"/>
      <c r="K112" s="83">
        <f t="shared" ref="K112:N112" si="11">SUM(K108:K111)</f>
        <v>0</v>
      </c>
      <c r="L112" s="83"/>
      <c r="M112" s="83"/>
      <c r="N112" s="83">
        <f t="shared" si="11"/>
        <v>0</v>
      </c>
      <c r="O112" s="97"/>
      <c r="P112" s="97"/>
    </row>
    <row r="113" spans="1:16" hidden="1" x14ac:dyDescent="0.3">
      <c r="A113" s="706" t="s">
        <v>126</v>
      </c>
      <c r="B113" s="706"/>
      <c r="C113" s="706"/>
      <c r="D113" s="706"/>
      <c r="E113" s="706"/>
      <c r="F113" s="706"/>
      <c r="G113" s="706"/>
      <c r="H113" s="101">
        <f>H107+H112</f>
        <v>0</v>
      </c>
      <c r="I113" s="101"/>
      <c r="J113" s="101"/>
      <c r="K113" s="101">
        <f t="shared" ref="K113:N113" si="12">K107+K112</f>
        <v>0</v>
      </c>
      <c r="L113" s="101"/>
      <c r="M113" s="101"/>
      <c r="N113" s="101">
        <f t="shared" si="12"/>
        <v>0</v>
      </c>
      <c r="O113" s="97"/>
      <c r="P113" s="97"/>
    </row>
    <row r="114" spans="1:16" hidden="1" x14ac:dyDescent="0.3">
      <c r="A114" s="700" t="s">
        <v>127</v>
      </c>
      <c r="B114" s="700"/>
      <c r="C114" s="700"/>
      <c r="D114" s="700"/>
      <c r="E114" s="700"/>
      <c r="F114" s="700"/>
      <c r="G114" s="700"/>
      <c r="H114" s="700"/>
      <c r="I114" s="700"/>
      <c r="J114" s="700"/>
      <c r="K114" s="700"/>
      <c r="L114" s="700"/>
      <c r="M114" s="700"/>
      <c r="N114" s="700"/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128</v>
      </c>
      <c r="E115" s="58" t="s">
        <v>46</v>
      </c>
      <c r="F115" s="58" t="s">
        <v>47</v>
      </c>
      <c r="G115" s="102" t="s">
        <v>129</v>
      </c>
      <c r="H115" s="32"/>
      <c r="I115" s="32"/>
      <c r="J115" s="32"/>
      <c r="K115" s="34"/>
      <c r="L115" s="34"/>
      <c r="M115" s="34"/>
      <c r="N115" s="34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128</v>
      </c>
      <c r="E116" s="58" t="s">
        <v>51</v>
      </c>
      <c r="F116" s="58">
        <v>213000</v>
      </c>
      <c r="G116" s="102" t="s">
        <v>129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16" t="s">
        <v>130</v>
      </c>
      <c r="B117" s="716"/>
      <c r="C117" s="716"/>
      <c r="D117" s="716"/>
      <c r="E117" s="716"/>
      <c r="F117" s="716"/>
      <c r="G117" s="716"/>
      <c r="H117" s="121">
        <f>SUM(H115:H116)</f>
        <v>0</v>
      </c>
      <c r="I117" s="121"/>
      <c r="J117" s="121"/>
      <c r="K117" s="121">
        <f t="shared" ref="K117:N117" si="13">SUM(K115:K116)</f>
        <v>0</v>
      </c>
      <c r="L117" s="121"/>
      <c r="M117" s="121"/>
      <c r="N117" s="121">
        <f t="shared" si="13"/>
        <v>0</v>
      </c>
      <c r="O117" s="122"/>
      <c r="P117" s="122"/>
    </row>
    <row r="118" spans="1:16" x14ac:dyDescent="0.3">
      <c r="A118" s="702" t="s">
        <v>115</v>
      </c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</row>
    <row r="119" spans="1:16" x14ac:dyDescent="0.3">
      <c r="A119" s="702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</row>
    <row r="120" spans="1:16" x14ac:dyDescent="0.3">
      <c r="A120" s="82" t="s">
        <v>42</v>
      </c>
      <c r="B120" s="28" t="s">
        <v>43</v>
      </c>
      <c r="C120" s="28" t="s">
        <v>44</v>
      </c>
      <c r="D120" s="58" t="s">
        <v>116</v>
      </c>
      <c r="E120" s="29" t="s">
        <v>46</v>
      </c>
      <c r="F120" s="46" t="s">
        <v>47</v>
      </c>
      <c r="G120" s="46" t="s">
        <v>180</v>
      </c>
      <c r="H120" s="32">
        <v>22502334.919999998</v>
      </c>
      <c r="I120" s="32"/>
      <c r="J120" s="32">
        <f t="shared" ref="J120:J123" si="14">H120+I120</f>
        <v>22502334.919999998</v>
      </c>
      <c r="K120" s="32">
        <v>0</v>
      </c>
      <c r="L120" s="32"/>
      <c r="M120" s="32">
        <f t="shared" ref="M120:M123" si="15">K120+L120</f>
        <v>0</v>
      </c>
      <c r="N120" s="32">
        <v>0</v>
      </c>
      <c r="O120" s="32"/>
      <c r="P120" s="32">
        <f t="shared" ref="P120:P131" si="16">N120+O120</f>
        <v>0</v>
      </c>
    </row>
    <row r="121" spans="1:16" ht="36" x14ac:dyDescent="0.3">
      <c r="A121" s="36" t="s">
        <v>210</v>
      </c>
      <c r="B121" s="28" t="s">
        <v>43</v>
      </c>
      <c r="C121" s="28" t="s">
        <v>44</v>
      </c>
      <c r="D121" s="58" t="s">
        <v>116</v>
      </c>
      <c r="E121" s="29" t="s">
        <v>46</v>
      </c>
      <c r="F121" s="46" t="s">
        <v>209</v>
      </c>
      <c r="G121" s="46" t="s">
        <v>180</v>
      </c>
      <c r="H121" s="32">
        <v>39838.840000000004</v>
      </c>
      <c r="I121" s="32"/>
      <c r="J121" s="32">
        <f t="shared" si="14"/>
        <v>39838.840000000004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44</v>
      </c>
      <c r="D122" s="58" t="s">
        <v>116</v>
      </c>
      <c r="E122" s="29" t="s">
        <v>51</v>
      </c>
      <c r="F122" s="46" t="s">
        <v>52</v>
      </c>
      <c r="G122" s="46" t="s">
        <v>180</v>
      </c>
      <c r="H122" s="32">
        <v>5105802.3600000003</v>
      </c>
      <c r="I122" s="32"/>
      <c r="J122" s="32">
        <f t="shared" si="14"/>
        <v>5105802.3600000003</v>
      </c>
      <c r="K122" s="32">
        <v>0</v>
      </c>
      <c r="L122" s="32"/>
      <c r="M122" s="32">
        <f t="shared" si="15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44</v>
      </c>
      <c r="D123" s="58" t="s">
        <v>116</v>
      </c>
      <c r="E123" s="29" t="s">
        <v>54</v>
      </c>
      <c r="F123" s="46" t="s">
        <v>119</v>
      </c>
      <c r="G123" s="46" t="s">
        <v>180</v>
      </c>
      <c r="H123" s="32">
        <v>47000</v>
      </c>
      <c r="I123" s="32"/>
      <c r="J123" s="32">
        <f t="shared" si="14"/>
        <v>47000</v>
      </c>
      <c r="K123" s="32">
        <v>0</v>
      </c>
      <c r="L123" s="32"/>
      <c r="M123" s="32">
        <f t="shared" si="15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715" t="s">
        <v>178</v>
      </c>
      <c r="B124" s="715"/>
      <c r="C124" s="715"/>
      <c r="D124" s="715"/>
      <c r="E124" s="715"/>
      <c r="F124" s="715"/>
      <c r="G124" s="715"/>
      <c r="H124" s="101">
        <f>SUM(H120:H123)</f>
        <v>27694976.119999997</v>
      </c>
      <c r="I124" s="101">
        <f t="shared" ref="I124:P124" si="17">SUM(I120:I123)</f>
        <v>0</v>
      </c>
      <c r="J124" s="101">
        <f t="shared" si="17"/>
        <v>27694976.119999997</v>
      </c>
      <c r="K124" s="101">
        <f t="shared" si="17"/>
        <v>0</v>
      </c>
      <c r="L124" s="101">
        <f t="shared" si="17"/>
        <v>0</v>
      </c>
      <c r="M124" s="101">
        <f t="shared" si="17"/>
        <v>0</v>
      </c>
      <c r="N124" s="101">
        <f t="shared" si="17"/>
        <v>0</v>
      </c>
      <c r="O124" s="101">
        <f t="shared" si="17"/>
        <v>0</v>
      </c>
      <c r="P124" s="101">
        <f t="shared" si="17"/>
        <v>0</v>
      </c>
    </row>
    <row r="125" spans="1:16" x14ac:dyDescent="0.3">
      <c r="A125" s="82" t="s">
        <v>42</v>
      </c>
      <c r="B125" s="28" t="s">
        <v>43</v>
      </c>
      <c r="C125" s="28" t="s">
        <v>100</v>
      </c>
      <c r="D125" s="58" t="s">
        <v>121</v>
      </c>
      <c r="E125" s="29" t="s">
        <v>46</v>
      </c>
      <c r="F125" s="46" t="s">
        <v>47</v>
      </c>
      <c r="G125" s="46" t="s">
        <v>180</v>
      </c>
      <c r="H125" s="32">
        <v>39599197.700000003</v>
      </c>
      <c r="I125" s="32"/>
      <c r="J125" s="32">
        <f t="shared" ref="J125:J131" si="18">H125+I125</f>
        <v>39599197.700000003</v>
      </c>
      <c r="K125" s="32">
        <v>0</v>
      </c>
      <c r="L125" s="32"/>
      <c r="M125" s="32">
        <f t="shared" ref="M125:M131" si="19">K125+L125</f>
        <v>0</v>
      </c>
      <c r="N125" s="32">
        <v>0</v>
      </c>
      <c r="O125" s="32"/>
      <c r="P125" s="32">
        <f t="shared" si="16"/>
        <v>0</v>
      </c>
    </row>
    <row r="126" spans="1:16" ht="36" x14ac:dyDescent="0.3">
      <c r="A126" s="36" t="s">
        <v>210</v>
      </c>
      <c r="B126" s="28" t="s">
        <v>43</v>
      </c>
      <c r="C126" s="28" t="s">
        <v>100</v>
      </c>
      <c r="D126" s="58" t="s">
        <v>121</v>
      </c>
      <c r="E126" s="29" t="s">
        <v>46</v>
      </c>
      <c r="F126" s="46" t="s">
        <v>209</v>
      </c>
      <c r="G126" s="46" t="s">
        <v>180</v>
      </c>
      <c r="H126" s="32">
        <v>63792.7</v>
      </c>
      <c r="I126" s="32"/>
      <c r="J126" s="32">
        <f t="shared" si="18"/>
        <v>63792.7</v>
      </c>
      <c r="K126" s="32"/>
      <c r="L126" s="32"/>
      <c r="M126" s="32"/>
      <c r="N126" s="32"/>
      <c r="O126" s="32"/>
      <c r="P126" s="32"/>
    </row>
    <row r="127" spans="1:16" x14ac:dyDescent="0.3">
      <c r="A127" s="82" t="s">
        <v>50</v>
      </c>
      <c r="B127" s="28" t="s">
        <v>43</v>
      </c>
      <c r="C127" s="28" t="s">
        <v>100</v>
      </c>
      <c r="D127" s="58" t="s">
        <v>121</v>
      </c>
      <c r="E127" s="29" t="s">
        <v>51</v>
      </c>
      <c r="F127" s="46" t="s">
        <v>52</v>
      </c>
      <c r="G127" s="46" t="s">
        <v>180</v>
      </c>
      <c r="H127" s="32">
        <v>8983667.3300000001</v>
      </c>
      <c r="I127" s="32"/>
      <c r="J127" s="32">
        <f t="shared" si="18"/>
        <v>8983667.3300000001</v>
      </c>
      <c r="K127" s="32">
        <v>0</v>
      </c>
      <c r="L127" s="32"/>
      <c r="M127" s="32">
        <f t="shared" si="19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82" t="s">
        <v>118</v>
      </c>
      <c r="B128" s="28" t="s">
        <v>43</v>
      </c>
      <c r="C128" s="28" t="s">
        <v>100</v>
      </c>
      <c r="D128" s="58" t="s">
        <v>121</v>
      </c>
      <c r="E128" s="29" t="s">
        <v>54</v>
      </c>
      <c r="F128" s="46" t="s">
        <v>119</v>
      </c>
      <c r="G128" s="46" t="s">
        <v>180</v>
      </c>
      <c r="H128" s="32">
        <v>54991.59</v>
      </c>
      <c r="I128" s="32"/>
      <c r="J128" s="32">
        <f t="shared" si="18"/>
        <v>54991.59</v>
      </c>
      <c r="K128" s="32">
        <v>0</v>
      </c>
      <c r="L128" s="32"/>
      <c r="M128" s="32">
        <f t="shared" si="19"/>
        <v>0</v>
      </c>
      <c r="N128" s="32">
        <v>0</v>
      </c>
      <c r="O128" s="32"/>
      <c r="P128" s="32">
        <f t="shared" si="16"/>
        <v>0</v>
      </c>
    </row>
    <row r="129" spans="1:16" x14ac:dyDescent="0.3">
      <c r="A129" s="82" t="s">
        <v>236</v>
      </c>
      <c r="B129" s="28" t="s">
        <v>43</v>
      </c>
      <c r="C129" s="28" t="s">
        <v>100</v>
      </c>
      <c r="D129" s="58" t="s">
        <v>121</v>
      </c>
      <c r="E129" s="29" t="s">
        <v>54</v>
      </c>
      <c r="F129" s="46" t="s">
        <v>235</v>
      </c>
      <c r="G129" s="46" t="s">
        <v>180</v>
      </c>
      <c r="H129" s="32">
        <v>2191130</v>
      </c>
      <c r="I129" s="32"/>
      <c r="J129" s="32">
        <f t="shared" si="18"/>
        <v>2191130</v>
      </c>
      <c r="K129" s="32"/>
      <c r="L129" s="32"/>
      <c r="M129" s="32"/>
      <c r="N129" s="32"/>
      <c r="O129" s="32"/>
      <c r="P129" s="32"/>
    </row>
    <row r="130" spans="1:16" ht="24" x14ac:dyDescent="0.3">
      <c r="A130" s="82" t="s">
        <v>214</v>
      </c>
      <c r="B130" s="28" t="s">
        <v>43</v>
      </c>
      <c r="C130" s="28" t="s">
        <v>100</v>
      </c>
      <c r="D130" s="58" t="s">
        <v>121</v>
      </c>
      <c r="E130" s="29" t="s">
        <v>54</v>
      </c>
      <c r="F130" s="46" t="s">
        <v>213</v>
      </c>
      <c r="G130" s="46" t="s">
        <v>180</v>
      </c>
      <c r="H130" s="32">
        <v>12746</v>
      </c>
      <c r="I130" s="32"/>
      <c r="J130" s="32">
        <f t="shared" si="18"/>
        <v>12746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122</v>
      </c>
      <c r="B131" s="28" t="s">
        <v>43</v>
      </c>
      <c r="C131" s="28" t="s">
        <v>123</v>
      </c>
      <c r="D131" s="58" t="s">
        <v>121</v>
      </c>
      <c r="E131" s="29" t="s">
        <v>54</v>
      </c>
      <c r="F131" s="46" t="s">
        <v>124</v>
      </c>
      <c r="G131" s="46" t="s">
        <v>180</v>
      </c>
      <c r="H131" s="32">
        <v>4200</v>
      </c>
      <c r="I131" s="32"/>
      <c r="J131" s="32">
        <f t="shared" si="18"/>
        <v>4200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101">
        <f>SUM(H125:H131)</f>
        <v>50909725.320000008</v>
      </c>
      <c r="I132" s="101">
        <f t="shared" ref="I132:P132" si="20">SUM(I125:I131)</f>
        <v>0</v>
      </c>
      <c r="J132" s="101">
        <f t="shared" si="20"/>
        <v>50909725.320000008</v>
      </c>
      <c r="K132" s="101">
        <f t="shared" si="20"/>
        <v>0</v>
      </c>
      <c r="L132" s="101">
        <f t="shared" si="20"/>
        <v>0</v>
      </c>
      <c r="M132" s="101">
        <f t="shared" si="20"/>
        <v>0</v>
      </c>
      <c r="N132" s="101">
        <f t="shared" si="20"/>
        <v>0</v>
      </c>
      <c r="O132" s="101">
        <f t="shared" si="20"/>
        <v>0</v>
      </c>
      <c r="P132" s="101">
        <f t="shared" si="20"/>
        <v>0</v>
      </c>
    </row>
    <row r="133" spans="1:16" x14ac:dyDescent="0.3">
      <c r="A133" s="706" t="s">
        <v>179</v>
      </c>
      <c r="B133" s="706"/>
      <c r="C133" s="706"/>
      <c r="D133" s="706"/>
      <c r="E133" s="706"/>
      <c r="F133" s="706"/>
      <c r="G133" s="706"/>
      <c r="H133" s="101">
        <f>H124+H132</f>
        <v>78604701.439999998</v>
      </c>
      <c r="I133" s="101">
        <f t="shared" ref="I133:P133" si="21">I124+I132</f>
        <v>0</v>
      </c>
      <c r="J133" s="101">
        <f t="shared" si="21"/>
        <v>78604701.439999998</v>
      </c>
      <c r="K133" s="101">
        <f t="shared" si="21"/>
        <v>0</v>
      </c>
      <c r="L133" s="101">
        <f t="shared" si="21"/>
        <v>0</v>
      </c>
      <c r="M133" s="101">
        <f t="shared" si="21"/>
        <v>0</v>
      </c>
      <c r="N133" s="101">
        <f t="shared" si="21"/>
        <v>0</v>
      </c>
      <c r="O133" s="101">
        <f t="shared" si="21"/>
        <v>0</v>
      </c>
      <c r="P133" s="101">
        <f t="shared" si="21"/>
        <v>0</v>
      </c>
    </row>
    <row r="134" spans="1:16" x14ac:dyDescent="0.3">
      <c r="A134" s="725" t="s">
        <v>201</v>
      </c>
      <c r="B134" s="726"/>
      <c r="C134" s="726"/>
      <c r="D134" s="726"/>
      <c r="E134" s="726"/>
      <c r="F134" s="726"/>
      <c r="G134" s="726"/>
      <c r="H134" s="726"/>
      <c r="I134" s="726"/>
      <c r="J134" s="726"/>
      <c r="K134" s="726"/>
      <c r="L134" s="726"/>
      <c r="M134" s="726"/>
      <c r="N134" s="726"/>
      <c r="O134" s="726"/>
      <c r="P134" s="727"/>
    </row>
    <row r="135" spans="1:16" x14ac:dyDescent="0.3">
      <c r="A135" s="82" t="s">
        <v>42</v>
      </c>
      <c r="B135" s="28" t="s">
        <v>43</v>
      </c>
      <c r="C135" s="28" t="s">
        <v>100</v>
      </c>
      <c r="D135" s="58" t="s">
        <v>202</v>
      </c>
      <c r="E135" s="29" t="s">
        <v>46</v>
      </c>
      <c r="F135" s="46" t="s">
        <v>47</v>
      </c>
      <c r="G135" s="46" t="s">
        <v>203</v>
      </c>
      <c r="H135" s="32">
        <v>4554000</v>
      </c>
      <c r="I135" s="32"/>
      <c r="J135" s="26">
        <f t="shared" ref="J135:J136" si="22">H135+I135</f>
        <v>4554000</v>
      </c>
      <c r="K135" s="32">
        <v>0</v>
      </c>
      <c r="L135" s="32"/>
      <c r="M135" s="26">
        <f t="shared" ref="M135:M136" si="23">K135+L135</f>
        <v>0</v>
      </c>
      <c r="N135" s="32">
        <v>0</v>
      </c>
      <c r="O135" s="147"/>
      <c r="P135" s="148">
        <f t="shared" ref="P135:P136" si="24">N135+O135</f>
        <v>0</v>
      </c>
    </row>
    <row r="136" spans="1:16" x14ac:dyDescent="0.3">
      <c r="A136" s="82" t="s">
        <v>50</v>
      </c>
      <c r="B136" s="28" t="s">
        <v>43</v>
      </c>
      <c r="C136" s="28" t="s">
        <v>100</v>
      </c>
      <c r="D136" s="58" t="s">
        <v>202</v>
      </c>
      <c r="E136" s="29" t="s">
        <v>51</v>
      </c>
      <c r="F136" s="46" t="s">
        <v>52</v>
      </c>
      <c r="G136" s="46" t="s">
        <v>203</v>
      </c>
      <c r="H136" s="32">
        <v>1375308</v>
      </c>
      <c r="I136" s="32"/>
      <c r="J136" s="26">
        <f t="shared" si="22"/>
        <v>1375308</v>
      </c>
      <c r="K136" s="32">
        <v>0</v>
      </c>
      <c r="L136" s="32"/>
      <c r="M136" s="26">
        <f t="shared" si="23"/>
        <v>0</v>
      </c>
      <c r="N136" s="32">
        <v>0</v>
      </c>
      <c r="O136" s="147"/>
      <c r="P136" s="148">
        <f t="shared" si="24"/>
        <v>0</v>
      </c>
    </row>
    <row r="137" spans="1:16" ht="15" thickBot="1" x14ac:dyDescent="0.35">
      <c r="A137" s="728" t="s">
        <v>204</v>
      </c>
      <c r="B137" s="728"/>
      <c r="C137" s="728"/>
      <c r="D137" s="728"/>
      <c r="E137" s="728"/>
      <c r="F137" s="728"/>
      <c r="G137" s="728"/>
      <c r="H137" s="149">
        <f>SUM(H135:H136)</f>
        <v>5929308</v>
      </c>
      <c r="I137" s="149">
        <f t="shared" ref="I137:P137" si="25">SUM(I135:I136)</f>
        <v>0</v>
      </c>
      <c r="J137" s="149">
        <f t="shared" si="25"/>
        <v>5929308</v>
      </c>
      <c r="K137" s="149">
        <f t="shared" si="25"/>
        <v>0</v>
      </c>
      <c r="L137" s="149">
        <f t="shared" si="25"/>
        <v>0</v>
      </c>
      <c r="M137" s="149">
        <f t="shared" si="25"/>
        <v>0</v>
      </c>
      <c r="N137" s="149">
        <f t="shared" si="25"/>
        <v>0</v>
      </c>
      <c r="O137" s="149">
        <f t="shared" si="25"/>
        <v>0</v>
      </c>
      <c r="P137" s="149">
        <f t="shared" si="25"/>
        <v>0</v>
      </c>
    </row>
    <row r="138" spans="1:16" ht="15" thickBot="1" x14ac:dyDescent="0.35">
      <c r="A138" s="729" t="s">
        <v>205</v>
      </c>
      <c r="B138" s="730"/>
      <c r="C138" s="730"/>
      <c r="D138" s="730"/>
      <c r="E138" s="730"/>
      <c r="F138" s="730"/>
      <c r="G138" s="730"/>
      <c r="H138" s="730"/>
      <c r="I138" s="730"/>
      <c r="J138" s="730"/>
      <c r="K138" s="730"/>
      <c r="L138" s="730"/>
      <c r="M138" s="730"/>
      <c r="N138" s="730"/>
      <c r="O138" s="730"/>
      <c r="P138" s="731"/>
    </row>
    <row r="139" spans="1:16" x14ac:dyDescent="0.3">
      <c r="A139" s="150" t="s">
        <v>42</v>
      </c>
      <c r="B139" s="56" t="s">
        <v>43</v>
      </c>
      <c r="C139" s="56" t="s">
        <v>100</v>
      </c>
      <c r="D139" s="56" t="s">
        <v>206</v>
      </c>
      <c r="E139" s="56" t="s">
        <v>46</v>
      </c>
      <c r="F139" s="56" t="s">
        <v>47</v>
      </c>
      <c r="G139" s="46" t="s">
        <v>207</v>
      </c>
      <c r="H139" s="151">
        <v>251508</v>
      </c>
      <c r="I139" s="152"/>
      <c r="J139" s="26">
        <f t="shared" ref="J139:J140" si="26">H139+I139</f>
        <v>251508</v>
      </c>
      <c r="K139" s="26">
        <v>0</v>
      </c>
      <c r="L139" s="153"/>
      <c r="M139" s="26">
        <f t="shared" ref="M139:M140" si="27">K139+L139</f>
        <v>0</v>
      </c>
      <c r="N139" s="32">
        <v>0</v>
      </c>
      <c r="O139" s="147"/>
      <c r="P139" s="148">
        <f t="shared" ref="P139:P140" si="28">N139+O139</f>
        <v>0</v>
      </c>
    </row>
    <row r="140" spans="1:16" x14ac:dyDescent="0.3">
      <c r="A140" s="37" t="s">
        <v>50</v>
      </c>
      <c r="B140" s="61" t="s">
        <v>43</v>
      </c>
      <c r="C140" s="61" t="s">
        <v>100</v>
      </c>
      <c r="D140" s="61" t="s">
        <v>206</v>
      </c>
      <c r="E140" s="61" t="s">
        <v>51</v>
      </c>
      <c r="F140" s="61" t="s">
        <v>52</v>
      </c>
      <c r="G140" s="161" t="s">
        <v>207</v>
      </c>
      <c r="H140" s="154">
        <v>75955.42</v>
      </c>
      <c r="I140" s="162"/>
      <c r="J140" s="51">
        <f t="shared" si="26"/>
        <v>75955.42</v>
      </c>
      <c r="K140" s="51">
        <v>0</v>
      </c>
      <c r="L140" s="156"/>
      <c r="M140" s="51">
        <f t="shared" si="27"/>
        <v>0</v>
      </c>
      <c r="N140" s="38">
        <v>0</v>
      </c>
      <c r="O140" s="163"/>
      <c r="P140" s="164">
        <f t="shared" si="28"/>
        <v>0</v>
      </c>
    </row>
    <row r="141" spans="1:16" x14ac:dyDescent="0.3">
      <c r="A141" s="706" t="s">
        <v>208</v>
      </c>
      <c r="B141" s="706"/>
      <c r="C141" s="706"/>
      <c r="D141" s="706"/>
      <c r="E141" s="706"/>
      <c r="F141" s="706"/>
      <c r="G141" s="706"/>
      <c r="H141" s="98">
        <f>SUM(H139:H140)</f>
        <v>327463.42</v>
      </c>
      <c r="I141" s="98">
        <f>SUM(I139:I140)</f>
        <v>0</v>
      </c>
      <c r="J141" s="98">
        <f>H141+I141</f>
        <v>327463.42</v>
      </c>
      <c r="K141" s="98">
        <f t="shared" ref="K141" si="29">SUM(K139:K140)</f>
        <v>0</v>
      </c>
      <c r="L141" s="98"/>
      <c r="M141" s="98"/>
      <c r="N141" s="98">
        <f>SUM(N139:N140)</f>
        <v>0</v>
      </c>
      <c r="O141" s="98"/>
      <c r="P141" s="98"/>
    </row>
    <row r="142" spans="1:16" ht="30" customHeight="1" x14ac:dyDescent="0.3">
      <c r="A142" s="735" t="s">
        <v>216</v>
      </c>
      <c r="B142" s="736"/>
      <c r="C142" s="736"/>
      <c r="D142" s="736"/>
      <c r="E142" s="736"/>
      <c r="F142" s="736"/>
      <c r="G142" s="736"/>
      <c r="H142" s="736"/>
      <c r="I142" s="736"/>
      <c r="J142" s="736"/>
      <c r="K142" s="736"/>
      <c r="L142" s="736"/>
      <c r="M142" s="736"/>
      <c r="N142" s="736"/>
      <c r="O142" s="736"/>
      <c r="P142" s="737"/>
    </row>
    <row r="143" spans="1:16" x14ac:dyDescent="0.3">
      <c r="A143" s="150" t="s">
        <v>42</v>
      </c>
      <c r="B143" s="56" t="s">
        <v>43</v>
      </c>
      <c r="C143" s="56" t="s">
        <v>100</v>
      </c>
      <c r="D143" s="58" t="s">
        <v>217</v>
      </c>
      <c r="E143" s="58" t="s">
        <v>46</v>
      </c>
      <c r="F143" s="56" t="s">
        <v>47</v>
      </c>
      <c r="G143" s="46" t="s">
        <v>218</v>
      </c>
      <c r="H143" s="155">
        <v>99000</v>
      </c>
      <c r="I143" s="155"/>
      <c r="J143" s="26">
        <f t="shared" ref="J143:J144" si="30">H143+I143</f>
        <v>99000</v>
      </c>
      <c r="K143" s="32">
        <v>0</v>
      </c>
      <c r="L143" s="34"/>
      <c r="M143" s="26">
        <f t="shared" ref="M143:M144" si="31">K143+L143</f>
        <v>0</v>
      </c>
      <c r="N143" s="32">
        <v>0</v>
      </c>
      <c r="O143" s="147"/>
      <c r="P143" s="148">
        <f t="shared" ref="P143:P144" si="32">N143+O143</f>
        <v>0</v>
      </c>
    </row>
    <row r="144" spans="1:16" x14ac:dyDescent="0.3">
      <c r="A144" s="37" t="s">
        <v>50</v>
      </c>
      <c r="B144" s="61" t="s">
        <v>43</v>
      </c>
      <c r="C144" s="61" t="s">
        <v>100</v>
      </c>
      <c r="D144" s="58" t="s">
        <v>217</v>
      </c>
      <c r="E144" s="58" t="s">
        <v>51</v>
      </c>
      <c r="F144" s="61" t="s">
        <v>52</v>
      </c>
      <c r="G144" s="46" t="s">
        <v>218</v>
      </c>
      <c r="H144" s="155">
        <v>29898</v>
      </c>
      <c r="I144" s="155"/>
      <c r="J144" s="51">
        <f t="shared" si="30"/>
        <v>29898</v>
      </c>
      <c r="K144" s="32">
        <v>0</v>
      </c>
      <c r="L144" s="34"/>
      <c r="M144" s="51">
        <f t="shared" si="31"/>
        <v>0</v>
      </c>
      <c r="N144" s="32">
        <v>0</v>
      </c>
      <c r="O144" s="147"/>
      <c r="P144" s="164">
        <f t="shared" si="32"/>
        <v>0</v>
      </c>
    </row>
    <row r="145" spans="1:16" x14ac:dyDescent="0.3">
      <c r="A145" s="706" t="s">
        <v>215</v>
      </c>
      <c r="B145" s="706"/>
      <c r="C145" s="706"/>
      <c r="D145" s="706"/>
      <c r="E145" s="706"/>
      <c r="F145" s="706"/>
      <c r="G145" s="706"/>
      <c r="H145" s="98">
        <f>SUM(H143:H144)</f>
        <v>128898</v>
      </c>
      <c r="I145" s="98">
        <f t="shared" ref="I145:P145" si="33">SUM(I143:I144)</f>
        <v>0</v>
      </c>
      <c r="J145" s="98">
        <f t="shared" si="33"/>
        <v>128898</v>
      </c>
      <c r="K145" s="98">
        <f t="shared" si="33"/>
        <v>0</v>
      </c>
      <c r="L145" s="98">
        <f t="shared" si="33"/>
        <v>0</v>
      </c>
      <c r="M145" s="98">
        <f t="shared" si="33"/>
        <v>0</v>
      </c>
      <c r="N145" s="98">
        <f t="shared" si="33"/>
        <v>0</v>
      </c>
      <c r="O145" s="98">
        <f t="shared" si="33"/>
        <v>0</v>
      </c>
      <c r="P145" s="98">
        <f t="shared" si="33"/>
        <v>0</v>
      </c>
    </row>
    <row r="146" spans="1:16" ht="28.95" customHeight="1" x14ac:dyDescent="0.3">
      <c r="A146" s="723" t="s">
        <v>160</v>
      </c>
      <c r="B146" s="687"/>
      <c r="C146" s="687"/>
      <c r="D146" s="687"/>
      <c r="E146" s="687"/>
      <c r="F146" s="687"/>
      <c r="G146" s="687"/>
      <c r="H146" s="687"/>
      <c r="I146" s="687"/>
      <c r="J146" s="687"/>
      <c r="K146" s="687"/>
      <c r="L146" s="687"/>
      <c r="M146" s="687"/>
      <c r="N146" s="687"/>
      <c r="O146" s="687"/>
      <c r="P146" s="724"/>
    </row>
    <row r="147" spans="1:16" ht="26.4" x14ac:dyDescent="0.3">
      <c r="A147" s="104" t="s">
        <v>161</v>
      </c>
      <c r="B147" s="40">
        <v>10</v>
      </c>
      <c r="C147" s="40" t="s">
        <v>162</v>
      </c>
      <c r="D147" s="45" t="s">
        <v>163</v>
      </c>
      <c r="E147" s="45" t="s">
        <v>174</v>
      </c>
      <c r="F147" s="45" t="s">
        <v>165</v>
      </c>
      <c r="G147" s="45" t="s">
        <v>182</v>
      </c>
      <c r="H147" s="32">
        <v>1916000</v>
      </c>
      <c r="I147" s="32"/>
      <c r="J147" s="32">
        <f>H147+I147</f>
        <v>1916000</v>
      </c>
      <c r="K147" s="32">
        <v>0</v>
      </c>
      <c r="L147" s="32"/>
      <c r="M147" s="32">
        <f>K147+L147</f>
        <v>0</v>
      </c>
      <c r="N147" s="32">
        <v>0</v>
      </c>
      <c r="O147" s="97"/>
      <c r="P147" s="32">
        <f>N147+O147</f>
        <v>0</v>
      </c>
    </row>
    <row r="148" spans="1:16" x14ac:dyDescent="0.3">
      <c r="A148" s="708" t="s">
        <v>167</v>
      </c>
      <c r="B148" s="709"/>
      <c r="C148" s="709"/>
      <c r="D148" s="709"/>
      <c r="E148" s="709"/>
      <c r="F148" s="709"/>
      <c r="G148" s="710"/>
      <c r="H148" s="101">
        <f t="shared" ref="H148:P148" si="34">SUM(H147:H147)</f>
        <v>1916000</v>
      </c>
      <c r="I148" s="101">
        <f t="shared" si="34"/>
        <v>0</v>
      </c>
      <c r="J148" s="101">
        <f t="shared" si="34"/>
        <v>1916000</v>
      </c>
      <c r="K148" s="101">
        <f t="shared" si="34"/>
        <v>0</v>
      </c>
      <c r="L148" s="101">
        <f t="shared" si="34"/>
        <v>0</v>
      </c>
      <c r="M148" s="101">
        <f t="shared" si="34"/>
        <v>0</v>
      </c>
      <c r="N148" s="101">
        <f t="shared" si="34"/>
        <v>0</v>
      </c>
      <c r="O148" s="101">
        <f t="shared" si="34"/>
        <v>0</v>
      </c>
      <c r="P148" s="101">
        <f t="shared" si="34"/>
        <v>0</v>
      </c>
    </row>
    <row r="149" spans="1:16" ht="25.2" customHeight="1" x14ac:dyDescent="0.3">
      <c r="A149" s="711" t="s">
        <v>168</v>
      </c>
      <c r="B149" s="712"/>
      <c r="C149" s="712"/>
      <c r="D149" s="712"/>
      <c r="E149" s="712"/>
      <c r="F149" s="712"/>
      <c r="G149" s="712"/>
      <c r="H149" s="712"/>
      <c r="I149" s="712"/>
      <c r="J149" s="712"/>
      <c r="K149" s="712"/>
      <c r="L149" s="712"/>
      <c r="M149" s="712"/>
      <c r="N149" s="712"/>
      <c r="O149" s="712"/>
      <c r="P149" s="713"/>
    </row>
    <row r="150" spans="1:16" ht="26.4" x14ac:dyDescent="0.3">
      <c r="A150" s="105" t="s">
        <v>161</v>
      </c>
      <c r="B150" s="106" t="s">
        <v>43</v>
      </c>
      <c r="C150" s="106" t="s">
        <v>100</v>
      </c>
      <c r="D150" s="107" t="s">
        <v>169</v>
      </c>
      <c r="E150" s="107" t="s">
        <v>164</v>
      </c>
      <c r="F150" s="107" t="s">
        <v>165</v>
      </c>
      <c r="G150" s="108" t="s">
        <v>170</v>
      </c>
      <c r="H150" s="32">
        <v>876245</v>
      </c>
      <c r="I150" s="32"/>
      <c r="J150" s="32">
        <f>H150+I150</f>
        <v>876245</v>
      </c>
      <c r="K150" s="32">
        <v>0</v>
      </c>
      <c r="L150" s="32"/>
      <c r="M150" s="32">
        <f t="shared" ref="M150:M151" si="35">K150+L150</f>
        <v>0</v>
      </c>
      <c r="N150" s="32">
        <v>0</v>
      </c>
      <c r="O150" s="97"/>
      <c r="P150" s="32">
        <f t="shared" ref="P150:P151" si="36">N150+O150</f>
        <v>0</v>
      </c>
    </row>
    <row r="151" spans="1:16" x14ac:dyDescent="0.3">
      <c r="A151" s="105" t="s">
        <v>175</v>
      </c>
      <c r="B151" s="40" t="s">
        <v>172</v>
      </c>
      <c r="C151" s="40" t="s">
        <v>173</v>
      </c>
      <c r="D151" s="45" t="s">
        <v>169</v>
      </c>
      <c r="E151" s="45" t="s">
        <v>174</v>
      </c>
      <c r="F151" s="45" t="s">
        <v>171</v>
      </c>
      <c r="G151" s="45" t="s">
        <v>170</v>
      </c>
      <c r="H151" s="32">
        <v>93777</v>
      </c>
      <c r="I151" s="32"/>
      <c r="J151" s="32">
        <f>H151+I151</f>
        <v>93777</v>
      </c>
      <c r="K151" s="32">
        <v>0</v>
      </c>
      <c r="L151" s="32"/>
      <c r="M151" s="32">
        <f t="shared" si="35"/>
        <v>0</v>
      </c>
      <c r="N151" s="32">
        <v>0</v>
      </c>
      <c r="O151" s="97"/>
      <c r="P151" s="32">
        <f t="shared" si="36"/>
        <v>0</v>
      </c>
    </row>
    <row r="152" spans="1:16" x14ac:dyDescent="0.3">
      <c r="A152" s="708" t="s">
        <v>176</v>
      </c>
      <c r="B152" s="709"/>
      <c r="C152" s="709"/>
      <c r="D152" s="709"/>
      <c r="E152" s="709"/>
      <c r="F152" s="709"/>
      <c r="G152" s="710"/>
      <c r="H152" s="101">
        <f>SUM(H150:H151)</f>
        <v>970022</v>
      </c>
      <c r="I152" s="101">
        <f t="shared" ref="I152:P152" si="37">SUM(I150:I151)</f>
        <v>0</v>
      </c>
      <c r="J152" s="101">
        <f t="shared" si="37"/>
        <v>970022</v>
      </c>
      <c r="K152" s="101">
        <f t="shared" si="37"/>
        <v>0</v>
      </c>
      <c r="L152" s="101">
        <f t="shared" si="37"/>
        <v>0</v>
      </c>
      <c r="M152" s="101">
        <f t="shared" si="37"/>
        <v>0</v>
      </c>
      <c r="N152" s="101">
        <f t="shared" si="37"/>
        <v>0</v>
      </c>
      <c r="O152" s="101">
        <f t="shared" si="37"/>
        <v>0</v>
      </c>
      <c r="P152" s="101">
        <f t="shared" si="37"/>
        <v>0</v>
      </c>
    </row>
    <row r="153" spans="1:16" x14ac:dyDescent="0.3">
      <c r="A153" s="717" t="s">
        <v>187</v>
      </c>
      <c r="B153" s="718"/>
      <c r="C153" s="718"/>
      <c r="D153" s="718"/>
      <c r="E153" s="718"/>
      <c r="F153" s="718"/>
      <c r="G153" s="718"/>
      <c r="H153" s="718"/>
      <c r="I153" s="718"/>
      <c r="J153" s="718"/>
      <c r="K153" s="718"/>
      <c r="L153" s="718"/>
      <c r="M153" s="718"/>
      <c r="N153" s="718"/>
      <c r="O153" s="718"/>
      <c r="P153" s="719"/>
    </row>
    <row r="154" spans="1:16" x14ac:dyDescent="0.3">
      <c r="A154" s="129" t="s">
        <v>81</v>
      </c>
      <c r="B154" s="130" t="s">
        <v>43</v>
      </c>
      <c r="C154" s="131" t="s">
        <v>100</v>
      </c>
      <c r="D154" s="131" t="s">
        <v>188</v>
      </c>
      <c r="E154" s="131">
        <v>244</v>
      </c>
      <c r="F154" s="131" t="s">
        <v>82</v>
      </c>
      <c r="G154" s="132" t="s">
        <v>189</v>
      </c>
      <c r="H154" s="32">
        <v>3150000</v>
      </c>
      <c r="I154" s="32"/>
      <c r="J154" s="32">
        <f>H154+I154</f>
        <v>3150000</v>
      </c>
      <c r="K154" s="32">
        <v>0</v>
      </c>
      <c r="L154" s="32"/>
      <c r="M154" s="32">
        <f t="shared" ref="M154" si="38">K154+L154</f>
        <v>0</v>
      </c>
      <c r="N154" s="32">
        <v>0</v>
      </c>
      <c r="O154" s="97"/>
      <c r="P154" s="32">
        <f t="shared" ref="P154" si="39">N154+O154</f>
        <v>0</v>
      </c>
    </row>
    <row r="155" spans="1:16" x14ac:dyDescent="0.3">
      <c r="A155" s="708" t="s">
        <v>190</v>
      </c>
      <c r="B155" s="709"/>
      <c r="C155" s="709"/>
      <c r="D155" s="709"/>
      <c r="E155" s="709"/>
      <c r="F155" s="709"/>
      <c r="G155" s="710"/>
      <c r="H155" s="101">
        <f>SUM(H154)</f>
        <v>3150000</v>
      </c>
      <c r="I155" s="101">
        <f t="shared" ref="I155:P155" si="40">SUM(I154)</f>
        <v>0</v>
      </c>
      <c r="J155" s="101">
        <f t="shared" si="40"/>
        <v>3150000</v>
      </c>
      <c r="K155" s="101">
        <f t="shared" si="40"/>
        <v>0</v>
      </c>
      <c r="L155" s="101">
        <f t="shared" si="40"/>
        <v>0</v>
      </c>
      <c r="M155" s="101">
        <f t="shared" si="40"/>
        <v>0</v>
      </c>
      <c r="N155" s="101">
        <f t="shared" si="40"/>
        <v>0</v>
      </c>
      <c r="O155" s="101">
        <f t="shared" si="40"/>
        <v>0</v>
      </c>
      <c r="P155" s="101">
        <f t="shared" si="40"/>
        <v>0</v>
      </c>
    </row>
    <row r="156" spans="1:16" x14ac:dyDescent="0.3">
      <c r="A156" s="720" t="s">
        <v>191</v>
      </c>
      <c r="B156" s="721"/>
      <c r="C156" s="721"/>
      <c r="D156" s="721"/>
      <c r="E156" s="721"/>
      <c r="F156" s="721"/>
      <c r="G156" s="721"/>
      <c r="H156" s="721"/>
      <c r="I156" s="721"/>
      <c r="J156" s="721"/>
      <c r="K156" s="721"/>
      <c r="L156" s="721"/>
      <c r="M156" s="721"/>
      <c r="N156" s="721"/>
      <c r="O156" s="721"/>
      <c r="P156" s="722"/>
    </row>
    <row r="157" spans="1:16" x14ac:dyDescent="0.3">
      <c r="A157" s="133" t="s">
        <v>259</v>
      </c>
      <c r="B157" s="133" t="s">
        <v>172</v>
      </c>
      <c r="C157" s="133" t="s">
        <v>173</v>
      </c>
      <c r="D157" s="134" t="s">
        <v>193</v>
      </c>
      <c r="E157" s="134" t="s">
        <v>174</v>
      </c>
      <c r="F157" s="134" t="s">
        <v>171</v>
      </c>
      <c r="G157" s="132" t="s">
        <v>195</v>
      </c>
      <c r="H157" s="32">
        <v>2156</v>
      </c>
      <c r="I157" s="32"/>
      <c r="J157" s="32">
        <f t="shared" ref="J157:J160" si="41">H157+I157</f>
        <v>2156</v>
      </c>
      <c r="K157" s="32">
        <v>0</v>
      </c>
      <c r="L157" s="32"/>
      <c r="M157" s="32">
        <f t="shared" ref="M157:M160" si="42">K157+L157</f>
        <v>0</v>
      </c>
      <c r="N157" s="32">
        <v>0</v>
      </c>
      <c r="O157" s="97"/>
      <c r="P157" s="32">
        <f t="shared" ref="P157:P160" si="43">N157+O157</f>
        <v>0</v>
      </c>
    </row>
    <row r="158" spans="1:16" x14ac:dyDescent="0.3">
      <c r="A158" s="133" t="s">
        <v>259</v>
      </c>
      <c r="B158" s="133" t="s">
        <v>172</v>
      </c>
      <c r="C158" s="133" t="s">
        <v>173</v>
      </c>
      <c r="D158" s="134" t="s">
        <v>194</v>
      </c>
      <c r="E158" s="134" t="s">
        <v>174</v>
      </c>
      <c r="F158" s="134" t="s">
        <v>171</v>
      </c>
      <c r="G158" s="132" t="s">
        <v>48</v>
      </c>
      <c r="H158" s="32">
        <v>924</v>
      </c>
      <c r="I158" s="32"/>
      <c r="J158" s="32">
        <f t="shared" si="41"/>
        <v>924</v>
      </c>
      <c r="K158" s="32">
        <v>0</v>
      </c>
      <c r="L158" s="32"/>
      <c r="M158" s="32">
        <f t="shared" si="42"/>
        <v>0</v>
      </c>
      <c r="N158" s="32">
        <v>0</v>
      </c>
      <c r="O158" s="97"/>
      <c r="P158" s="32">
        <f t="shared" si="43"/>
        <v>0</v>
      </c>
    </row>
    <row r="159" spans="1:16" ht="26.4" x14ac:dyDescent="0.3">
      <c r="A159" s="133" t="s">
        <v>192</v>
      </c>
      <c r="B159" s="133" t="s">
        <v>172</v>
      </c>
      <c r="C159" s="133" t="s">
        <v>173</v>
      </c>
      <c r="D159" s="134" t="s">
        <v>193</v>
      </c>
      <c r="E159" s="134" t="s">
        <v>164</v>
      </c>
      <c r="F159" s="134" t="s">
        <v>165</v>
      </c>
      <c r="G159" s="132" t="s">
        <v>195</v>
      </c>
      <c r="H159" s="32">
        <v>1260000</v>
      </c>
      <c r="I159" s="32"/>
      <c r="J159" s="32">
        <f t="shared" si="41"/>
        <v>1260000</v>
      </c>
      <c r="K159" s="32">
        <v>0</v>
      </c>
      <c r="L159" s="32"/>
      <c r="M159" s="32">
        <f t="shared" si="42"/>
        <v>0</v>
      </c>
      <c r="N159" s="32">
        <v>0</v>
      </c>
      <c r="O159" s="97"/>
      <c r="P159" s="32">
        <f t="shared" si="43"/>
        <v>0</v>
      </c>
    </row>
    <row r="160" spans="1:16" ht="26.4" x14ac:dyDescent="0.3">
      <c r="A160" s="133" t="s">
        <v>192</v>
      </c>
      <c r="B160" s="133" t="s">
        <v>172</v>
      </c>
      <c r="C160" s="133" t="s">
        <v>173</v>
      </c>
      <c r="D160" s="134" t="s">
        <v>194</v>
      </c>
      <c r="E160" s="134" t="s">
        <v>164</v>
      </c>
      <c r="F160" s="134" t="s">
        <v>165</v>
      </c>
      <c r="G160" s="132" t="s">
        <v>48</v>
      </c>
      <c r="H160" s="32">
        <v>540000</v>
      </c>
      <c r="I160" s="32"/>
      <c r="J160" s="32">
        <f t="shared" si="41"/>
        <v>540000</v>
      </c>
      <c r="K160" s="32">
        <v>0</v>
      </c>
      <c r="L160" s="32"/>
      <c r="M160" s="32">
        <f t="shared" si="42"/>
        <v>0</v>
      </c>
      <c r="N160" s="32">
        <v>0</v>
      </c>
      <c r="O160" s="97"/>
      <c r="P160" s="32">
        <f t="shared" si="43"/>
        <v>0</v>
      </c>
    </row>
    <row r="161" spans="1:16" x14ac:dyDescent="0.3">
      <c r="A161" s="708" t="s">
        <v>196</v>
      </c>
      <c r="B161" s="709"/>
      <c r="C161" s="709"/>
      <c r="D161" s="709"/>
      <c r="E161" s="709"/>
      <c r="F161" s="709"/>
      <c r="G161" s="710"/>
      <c r="H161" s="101">
        <f>SUM(H157:H160)</f>
        <v>1803080</v>
      </c>
      <c r="I161" s="101">
        <f t="shared" ref="I161:P161" si="44">SUM(I157:I160)</f>
        <v>0</v>
      </c>
      <c r="J161" s="101">
        <f>SUM(J157:J160)</f>
        <v>1803080</v>
      </c>
      <c r="K161" s="101">
        <f t="shared" si="44"/>
        <v>0</v>
      </c>
      <c r="L161" s="101">
        <f t="shared" si="44"/>
        <v>0</v>
      </c>
      <c r="M161" s="101">
        <f t="shared" si="44"/>
        <v>0</v>
      </c>
      <c r="N161" s="101">
        <f t="shared" si="44"/>
        <v>0</v>
      </c>
      <c r="O161" s="101">
        <f t="shared" si="44"/>
        <v>0</v>
      </c>
      <c r="P161" s="101">
        <f t="shared" si="44"/>
        <v>0</v>
      </c>
    </row>
    <row r="162" spans="1:16" x14ac:dyDescent="0.3">
      <c r="A162" s="738" t="s">
        <v>260</v>
      </c>
      <c r="B162" s="739"/>
      <c r="C162" s="739"/>
      <c r="D162" s="739"/>
      <c r="E162" s="739"/>
      <c r="F162" s="739"/>
      <c r="G162" s="739"/>
      <c r="H162" s="739"/>
      <c r="I162" s="739"/>
      <c r="J162" s="739"/>
      <c r="K162" s="739"/>
      <c r="L162" s="739"/>
      <c r="M162" s="739"/>
      <c r="N162" s="739"/>
      <c r="O162" s="739"/>
      <c r="P162" s="740"/>
    </row>
    <row r="163" spans="1:16" x14ac:dyDescent="0.3">
      <c r="A163" s="40" t="s">
        <v>73</v>
      </c>
      <c r="B163" s="133" t="s">
        <v>43</v>
      </c>
      <c r="C163" s="133" t="s">
        <v>100</v>
      </c>
      <c r="D163" s="134" t="s">
        <v>224</v>
      </c>
      <c r="E163" s="134" t="s">
        <v>54</v>
      </c>
      <c r="F163" s="134" t="s">
        <v>74</v>
      </c>
      <c r="G163" s="132" t="s">
        <v>225</v>
      </c>
      <c r="H163" s="32">
        <v>217350</v>
      </c>
      <c r="I163" s="32"/>
      <c r="J163" s="32">
        <f t="shared" ref="J163:J166" si="45">H163+I163</f>
        <v>217350</v>
      </c>
      <c r="K163" s="32">
        <v>0</v>
      </c>
      <c r="L163" s="32"/>
      <c r="M163" s="32">
        <f t="shared" ref="M163:M171" si="46">K163+L163</f>
        <v>0</v>
      </c>
      <c r="N163" s="32">
        <v>0</v>
      </c>
      <c r="O163" s="97"/>
      <c r="P163" s="32">
        <f t="shared" ref="P163:P171" si="47">N163+O163</f>
        <v>0</v>
      </c>
    </row>
    <row r="164" spans="1:16" x14ac:dyDescent="0.3">
      <c r="A164" s="40" t="s">
        <v>73</v>
      </c>
      <c r="B164" s="133" t="s">
        <v>43</v>
      </c>
      <c r="C164" s="133" t="s">
        <v>100</v>
      </c>
      <c r="D164" s="134" t="s">
        <v>226</v>
      </c>
      <c r="E164" s="134" t="s">
        <v>54</v>
      </c>
      <c r="F164" s="134" t="s">
        <v>74</v>
      </c>
      <c r="G164" s="132" t="s">
        <v>48</v>
      </c>
      <c r="H164" s="32">
        <v>24150</v>
      </c>
      <c r="I164" s="32"/>
      <c r="J164" s="32">
        <f t="shared" si="45"/>
        <v>24150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82" t="s">
        <v>220</v>
      </c>
      <c r="B165" s="133" t="s">
        <v>43</v>
      </c>
      <c r="C165" s="133" t="s">
        <v>100</v>
      </c>
      <c r="D165" s="134" t="s">
        <v>224</v>
      </c>
      <c r="E165" s="134" t="s">
        <v>54</v>
      </c>
      <c r="F165" s="134" t="s">
        <v>219</v>
      </c>
      <c r="G165" s="132" t="s">
        <v>225</v>
      </c>
      <c r="H165" s="32">
        <v>1486350</v>
      </c>
      <c r="I165" s="32"/>
      <c r="J165" s="32">
        <f t="shared" si="45"/>
        <v>1486350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82" t="s">
        <v>220</v>
      </c>
      <c r="B166" s="133" t="s">
        <v>43</v>
      </c>
      <c r="C166" s="133" t="s">
        <v>100</v>
      </c>
      <c r="D166" s="134" t="s">
        <v>226</v>
      </c>
      <c r="E166" s="134" t="s">
        <v>54</v>
      </c>
      <c r="F166" s="134" t="s">
        <v>219</v>
      </c>
      <c r="G166" s="132" t="s">
        <v>48</v>
      </c>
      <c r="H166" s="32">
        <v>165150</v>
      </c>
      <c r="I166" s="32"/>
      <c r="J166" s="32">
        <f t="shared" si="45"/>
        <v>165150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708" t="s">
        <v>230</v>
      </c>
      <c r="B167" s="709"/>
      <c r="C167" s="709"/>
      <c r="D167" s="709"/>
      <c r="E167" s="709"/>
      <c r="F167" s="709"/>
      <c r="G167" s="710"/>
      <c r="H167" s="101">
        <f>SUM(H163:H166)</f>
        <v>1893000</v>
      </c>
      <c r="I167" s="101">
        <f t="shared" ref="I167:P167" si="48">SUM(I163:I166)</f>
        <v>0</v>
      </c>
      <c r="J167" s="101">
        <f t="shared" si="48"/>
        <v>1893000</v>
      </c>
      <c r="K167" s="101">
        <f t="shared" si="48"/>
        <v>0</v>
      </c>
      <c r="L167" s="101">
        <f t="shared" si="48"/>
        <v>0</v>
      </c>
      <c r="M167" s="101">
        <f t="shared" si="48"/>
        <v>0</v>
      </c>
      <c r="N167" s="101">
        <f t="shared" si="48"/>
        <v>0</v>
      </c>
      <c r="O167" s="101">
        <f t="shared" si="48"/>
        <v>0</v>
      </c>
      <c r="P167" s="101">
        <f t="shared" si="48"/>
        <v>0</v>
      </c>
    </row>
    <row r="168" spans="1:16" x14ac:dyDescent="0.3">
      <c r="A168" s="717" t="s">
        <v>245</v>
      </c>
      <c r="B168" s="718"/>
      <c r="C168" s="718"/>
      <c r="D168" s="718"/>
      <c r="E168" s="718"/>
      <c r="F168" s="718"/>
      <c r="G168" s="718"/>
      <c r="H168" s="718"/>
      <c r="I168" s="718"/>
      <c r="J168" s="718"/>
      <c r="K168" s="718"/>
      <c r="L168" s="718"/>
      <c r="M168" s="718"/>
      <c r="N168" s="718"/>
      <c r="O168" s="718"/>
      <c r="P168" s="719"/>
    </row>
    <row r="169" spans="1:16" x14ac:dyDescent="0.3">
      <c r="A169" s="129" t="s">
        <v>81</v>
      </c>
      <c r="B169" s="133" t="s">
        <v>43</v>
      </c>
      <c r="C169" s="133" t="s">
        <v>243</v>
      </c>
      <c r="D169" s="134" t="s">
        <v>242</v>
      </c>
      <c r="E169" s="134" t="s">
        <v>54</v>
      </c>
      <c r="F169" s="134" t="s">
        <v>82</v>
      </c>
      <c r="G169" s="132" t="s">
        <v>244</v>
      </c>
      <c r="H169" s="32">
        <v>54172.44</v>
      </c>
      <c r="I169" s="32"/>
      <c r="J169" s="32">
        <f>SUM(H169:I169)</f>
        <v>54172.44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40" t="s">
        <v>241</v>
      </c>
      <c r="B170" s="133" t="s">
        <v>43</v>
      </c>
      <c r="C170" s="133" t="s">
        <v>243</v>
      </c>
      <c r="D170" s="134" t="s">
        <v>242</v>
      </c>
      <c r="E170" s="134" t="s">
        <v>54</v>
      </c>
      <c r="F170" s="134" t="s">
        <v>240</v>
      </c>
      <c r="G170" s="132" t="s">
        <v>244</v>
      </c>
      <c r="H170" s="32">
        <v>3000</v>
      </c>
      <c r="I170" s="32"/>
      <c r="J170" s="32">
        <f t="shared" ref="J170:J171" si="49">SUM(H170:I170)</f>
        <v>3000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40" t="s">
        <v>91</v>
      </c>
      <c r="B171" s="133" t="s">
        <v>43</v>
      </c>
      <c r="C171" s="133" t="s">
        <v>243</v>
      </c>
      <c r="D171" s="134" t="s">
        <v>242</v>
      </c>
      <c r="E171" s="134" t="s">
        <v>54</v>
      </c>
      <c r="F171" s="134" t="s">
        <v>92</v>
      </c>
      <c r="G171" s="132" t="s">
        <v>244</v>
      </c>
      <c r="H171" s="32">
        <v>4000</v>
      </c>
      <c r="I171" s="32"/>
      <c r="J171" s="32">
        <f t="shared" si="49"/>
        <v>4000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246</v>
      </c>
      <c r="B172" s="709"/>
      <c r="C172" s="709"/>
      <c r="D172" s="709"/>
      <c r="E172" s="709"/>
      <c r="F172" s="709"/>
      <c r="G172" s="710"/>
      <c r="H172" s="101">
        <f>SUM(H169:H171)</f>
        <v>61172.44</v>
      </c>
      <c r="I172" s="101">
        <f t="shared" ref="I172:P172" si="50">SUM(I169:I171)</f>
        <v>0</v>
      </c>
      <c r="J172" s="101">
        <f t="shared" si="50"/>
        <v>61172.44</v>
      </c>
      <c r="K172" s="101">
        <f t="shared" si="50"/>
        <v>0</v>
      </c>
      <c r="L172" s="101">
        <f t="shared" si="50"/>
        <v>0</v>
      </c>
      <c r="M172" s="101">
        <f t="shared" si="50"/>
        <v>0</v>
      </c>
      <c r="N172" s="101">
        <f t="shared" si="50"/>
        <v>0</v>
      </c>
      <c r="O172" s="101">
        <f t="shared" si="50"/>
        <v>0</v>
      </c>
      <c r="P172" s="101">
        <f t="shared" si="50"/>
        <v>0</v>
      </c>
    </row>
    <row r="173" spans="1:16" x14ac:dyDescent="0.3">
      <c r="A173" s="701" t="s">
        <v>131</v>
      </c>
      <c r="B173" s="701"/>
      <c r="C173" s="701"/>
      <c r="D173" s="701"/>
      <c r="E173" s="701"/>
      <c r="F173" s="701"/>
      <c r="G173" s="701"/>
      <c r="H173" s="103">
        <f t="shared" ref="H173:P173" si="51">H65+H98+H101+H113+H117+H148+H152+H133+H155+H161+H141+H137+H145+H167+H172</f>
        <v>124533740.45</v>
      </c>
      <c r="I173" s="103">
        <f t="shared" si="51"/>
        <v>105543.1</v>
      </c>
      <c r="J173" s="103">
        <f t="shared" si="51"/>
        <v>124639283.55</v>
      </c>
      <c r="K173" s="103">
        <f t="shared" si="51"/>
        <v>33521479.18</v>
      </c>
      <c r="L173" s="103">
        <f t="shared" si="51"/>
        <v>0</v>
      </c>
      <c r="M173" s="103">
        <f t="shared" si="51"/>
        <v>33521479.18</v>
      </c>
      <c r="N173" s="103">
        <f t="shared" si="51"/>
        <v>34259965.640000001</v>
      </c>
      <c r="O173" s="103">
        <f t="shared" si="51"/>
        <v>0</v>
      </c>
      <c r="P173" s="103">
        <f t="shared" si="51"/>
        <v>34259965.640000001</v>
      </c>
    </row>
    <row r="174" spans="1:1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6" x14ac:dyDescent="0.3">
      <c r="A175" s="72" t="s">
        <v>132</v>
      </c>
      <c r="B175" s="73"/>
      <c r="C175" s="72"/>
      <c r="D175" s="72"/>
      <c r="E175" s="698" t="s">
        <v>133</v>
      </c>
      <c r="F175" s="698"/>
      <c r="G175" s="698"/>
      <c r="H175" s="1"/>
      <c r="I175" s="1"/>
      <c r="J175" s="1"/>
      <c r="K175" s="1"/>
      <c r="L175" s="1"/>
      <c r="M175" s="1"/>
      <c r="N175" s="1"/>
    </row>
    <row r="176" spans="1:16" x14ac:dyDescent="0.3">
      <c r="A176" s="2" t="s">
        <v>134</v>
      </c>
      <c r="B176" s="696" t="s">
        <v>135</v>
      </c>
      <c r="C176" s="699"/>
      <c r="D176" s="699"/>
      <c r="E176" s="699" t="s">
        <v>136</v>
      </c>
      <c r="F176" s="699"/>
      <c r="G176" s="699"/>
      <c r="H176" s="1"/>
      <c r="I176" s="1"/>
      <c r="J176" s="1"/>
      <c r="K176" s="1"/>
      <c r="L176" s="1"/>
      <c r="M176" s="1"/>
      <c r="N176" s="1"/>
    </row>
    <row r="177" spans="1:14" x14ac:dyDescent="0.3">
      <c r="A177" s="2"/>
      <c r="B177" s="255"/>
      <c r="C177" s="255"/>
      <c r="D177" s="255"/>
      <c r="E177" s="255"/>
      <c r="F177" s="255"/>
      <c r="G177" s="255"/>
      <c r="H177" s="1"/>
      <c r="I177" s="1"/>
      <c r="J177" s="1"/>
      <c r="K177" s="1"/>
      <c r="L177" s="1"/>
      <c r="M177" s="1"/>
      <c r="N177" s="1"/>
    </row>
    <row r="178" spans="1:14" x14ac:dyDescent="0.3">
      <c r="A178" s="72" t="s">
        <v>152</v>
      </c>
      <c r="B178" s="73"/>
      <c r="C178" s="75"/>
      <c r="D178" s="75"/>
      <c r="E178" s="5"/>
      <c r="F178" s="695" t="s">
        <v>138</v>
      </c>
      <c r="G178" s="695"/>
      <c r="H178" s="1"/>
      <c r="I178" s="1"/>
      <c r="J178" s="1"/>
      <c r="K178" s="1"/>
      <c r="L178" s="1"/>
      <c r="M178" s="1"/>
      <c r="N178" s="1"/>
    </row>
    <row r="179" spans="1:14" x14ac:dyDescent="0.3">
      <c r="A179" s="2" t="s">
        <v>134</v>
      </c>
      <c r="B179" s="696" t="s">
        <v>135</v>
      </c>
      <c r="C179" s="697"/>
      <c r="D179" s="697"/>
      <c r="E179" s="76"/>
      <c r="F179" s="697" t="s">
        <v>136</v>
      </c>
      <c r="G179" s="697"/>
      <c r="H179" s="1"/>
      <c r="I179" s="1"/>
      <c r="J179" s="1"/>
      <c r="K179" s="1"/>
      <c r="L179" s="1"/>
      <c r="M179" s="1"/>
      <c r="N179" s="1"/>
    </row>
    <row r="180" spans="1:14" x14ac:dyDescent="0.3">
      <c r="A180" s="2"/>
      <c r="B180" s="2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</row>
    <row r="181" spans="1:14" x14ac:dyDescent="0.3">
      <c r="A181" s="72" t="s">
        <v>153</v>
      </c>
      <c r="B181" s="73"/>
      <c r="C181" s="75"/>
      <c r="D181" s="75"/>
      <c r="E181" s="5"/>
      <c r="F181" s="695" t="s">
        <v>140</v>
      </c>
      <c r="G181" s="695"/>
      <c r="H181" s="1"/>
      <c r="I181" s="1"/>
      <c r="J181" s="1"/>
      <c r="K181" s="1"/>
      <c r="L181" s="1"/>
      <c r="M181" s="1"/>
      <c r="N181" s="1"/>
    </row>
    <row r="182" spans="1:14" x14ac:dyDescent="0.3">
      <c r="A182" s="2" t="s">
        <v>141</v>
      </c>
      <c r="B182" s="696" t="s">
        <v>135</v>
      </c>
      <c r="C182" s="697"/>
      <c r="D182" s="697"/>
      <c r="E182" s="76"/>
      <c r="F182" s="697" t="s">
        <v>136</v>
      </c>
      <c r="G182" s="697"/>
      <c r="H182" s="1"/>
      <c r="I182" s="1"/>
      <c r="J182" s="1"/>
      <c r="K182" s="1"/>
      <c r="L182" s="1"/>
      <c r="M182" s="1"/>
      <c r="N182" s="1"/>
    </row>
  </sheetData>
  <mergeCells count="59">
    <mergeCell ref="F178:G178"/>
    <mergeCell ref="B179:D179"/>
    <mergeCell ref="F179:G179"/>
    <mergeCell ref="F181:G181"/>
    <mergeCell ref="B182:D182"/>
    <mergeCell ref="F182:G182"/>
    <mergeCell ref="B176:D176"/>
    <mergeCell ref="E176:G176"/>
    <mergeCell ref="A152:G152"/>
    <mergeCell ref="A153:P153"/>
    <mergeCell ref="A155:G155"/>
    <mergeCell ref="A156:P156"/>
    <mergeCell ref="A161:G161"/>
    <mergeCell ref="A162:P162"/>
    <mergeCell ref="A167:G167"/>
    <mergeCell ref="A168:P168"/>
    <mergeCell ref="A172:G172"/>
    <mergeCell ref="A173:G173"/>
    <mergeCell ref="E175:G175"/>
    <mergeCell ref="A149:P149"/>
    <mergeCell ref="A124:G124"/>
    <mergeCell ref="A132:G132"/>
    <mergeCell ref="A133:G133"/>
    <mergeCell ref="A134:P134"/>
    <mergeCell ref="A137:G137"/>
    <mergeCell ref="A138:P138"/>
    <mergeCell ref="A141:G141"/>
    <mergeCell ref="A142:P142"/>
    <mergeCell ref="A145:G145"/>
    <mergeCell ref="A146:P146"/>
    <mergeCell ref="A148:G148"/>
    <mergeCell ref="A118:P119"/>
    <mergeCell ref="A65:G65"/>
    <mergeCell ref="A66:P66"/>
    <mergeCell ref="A98:G98"/>
    <mergeCell ref="A99:P99"/>
    <mergeCell ref="A101:G101"/>
    <mergeCell ref="A102:N103"/>
    <mergeCell ref="A107:G107"/>
    <mergeCell ref="A112:G112"/>
    <mergeCell ref="A113:G113"/>
    <mergeCell ref="A114:N114"/>
    <mergeCell ref="A117:G117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opLeftCell="A64" zoomScale="80" zoomScaleNormal="80" workbookViewId="0">
      <selection activeCell="E25" sqref="E2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3.66406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154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E24" s="703" t="s">
        <v>155</v>
      </c>
      <c r="F24" s="703"/>
      <c r="G24" s="703"/>
      <c r="H24" s="703"/>
      <c r="I24" s="703"/>
      <c r="J24" s="95" t="str">
        <f>H19</f>
        <v>15 января 2025 года</v>
      </c>
      <c r="K24" s="1"/>
      <c r="L24" s="1"/>
      <c r="M24" s="1"/>
      <c r="P24" s="8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5"/>
      <c r="M25" s="15"/>
      <c r="O25" s="15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5"/>
      <c r="M26" s="15"/>
      <c r="O26" s="15" t="s">
        <v>16</v>
      </c>
      <c r="P26" s="17" t="str">
        <f>H19</f>
        <v>15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86"/>
      <c r="I27" s="86"/>
      <c r="J27" s="86"/>
      <c r="L27" s="15"/>
      <c r="M27" s="15"/>
      <c r="O27" s="15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86"/>
      <c r="I28" s="86"/>
      <c r="J28" s="86"/>
      <c r="L28" s="15"/>
      <c r="M28" s="15"/>
      <c r="O28" s="15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5"/>
      <c r="M29" s="15"/>
      <c r="O29" s="15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5"/>
      <c r="M30" s="15"/>
      <c r="O30" s="15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5"/>
      <c r="M31" s="15"/>
      <c r="O31" s="15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5"/>
      <c r="M32" s="15"/>
      <c r="O32" s="15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45671</v>
      </c>
      <c r="I34" s="88" t="s">
        <v>150</v>
      </c>
      <c r="J34" s="88" t="s">
        <v>151</v>
      </c>
      <c r="K34" s="96">
        <f>H34</f>
        <v>45671</v>
      </c>
      <c r="L34" s="88" t="s">
        <v>150</v>
      </c>
      <c r="M34" s="88" t="s">
        <v>151</v>
      </c>
      <c r="N34" s="96">
        <f>H34</f>
        <v>45671</v>
      </c>
      <c r="O34" s="88" t="s">
        <v>150</v>
      </c>
      <c r="P34" s="88" t="s">
        <v>151</v>
      </c>
    </row>
    <row r="35" spans="1:16" x14ac:dyDescent="0.3">
      <c r="A35" s="87">
        <v>1</v>
      </c>
      <c r="B35" s="87">
        <f t="shared" ref="B35:G35" si="0">SUM(A35+1)</f>
        <v>2</v>
      </c>
      <c r="C35" s="87">
        <f t="shared" si="0"/>
        <v>3</v>
      </c>
      <c r="D35" s="87">
        <f t="shared" si="0"/>
        <v>4</v>
      </c>
      <c r="E35" s="87">
        <f t="shared" si="0"/>
        <v>5</v>
      </c>
      <c r="F35" s="87">
        <f t="shared" si="0"/>
        <v>6</v>
      </c>
      <c r="G35" s="87">
        <f t="shared" si="0"/>
        <v>7</v>
      </c>
      <c r="H35" s="87">
        <v>8</v>
      </c>
      <c r="I35" s="87">
        <v>9</v>
      </c>
      <c r="J35" s="87">
        <v>10</v>
      </c>
      <c r="K35" s="87">
        <v>11</v>
      </c>
      <c r="L35" s="87">
        <v>12</v>
      </c>
      <c r="M35" s="87">
        <v>13</v>
      </c>
      <c r="N35" s="87">
        <v>14</v>
      </c>
      <c r="O35" s="87">
        <v>15</v>
      </c>
      <c r="P35" s="8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13200</v>
      </c>
      <c r="I40" s="32"/>
      <c r="J40" s="32">
        <f t="shared" si="1"/>
        <v>13200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/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50000</v>
      </c>
      <c r="I49" s="32">
        <v>40000</v>
      </c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73700</v>
      </c>
      <c r="I51" s="32"/>
      <c r="J51" s="32">
        <f t="shared" si="1"/>
        <v>73700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50000</v>
      </c>
      <c r="I53" s="32"/>
      <c r="J53" s="32">
        <f t="shared" si="1"/>
        <v>50000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11938035.859999999</v>
      </c>
      <c r="I60" s="83">
        <f t="shared" ref="I60:P60" si="4">SUM(I37:I59)</f>
        <v>40000</v>
      </c>
      <c r="J60" s="83">
        <f t="shared" si="4"/>
        <v>11978035.859999999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87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8" si="5">H63+I63</f>
        <v>30000</v>
      </c>
      <c r="K63" s="32">
        <v>20000</v>
      </c>
      <c r="L63" s="32"/>
      <c r="M63" s="32">
        <f t="shared" ref="M63:M88" si="6">K63+L63</f>
        <v>20000</v>
      </c>
      <c r="N63" s="32">
        <v>20000</v>
      </c>
      <c r="O63" s="32"/>
      <c r="P63" s="32">
        <f t="shared" ref="P63:P88" si="7">N63+O63</f>
        <v>20000</v>
      </c>
    </row>
    <row r="64" spans="1:16" x14ac:dyDescent="0.3">
      <c r="A64" s="87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87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/>
      <c r="I65" s="32"/>
      <c r="J65" s="32">
        <f t="shared" si="5"/>
        <v>0</v>
      </c>
      <c r="K65" s="32"/>
      <c r="L65" s="32"/>
      <c r="M65" s="32">
        <f t="shared" si="6"/>
        <v>0</v>
      </c>
      <c r="N65" s="32"/>
      <c r="O65" s="32"/>
      <c r="P65" s="32">
        <f t="shared" si="7"/>
        <v>0</v>
      </c>
    </row>
    <row r="66" spans="1:16" x14ac:dyDescent="0.3">
      <c r="A66" s="40" t="s">
        <v>56</v>
      </c>
      <c r="B66" s="28" t="s">
        <v>43</v>
      </c>
      <c r="C66" s="28" t="s">
        <v>100</v>
      </c>
      <c r="D66" s="29" t="s">
        <v>101</v>
      </c>
      <c r="E66" s="30">
        <v>244</v>
      </c>
      <c r="F66" s="30">
        <v>221300</v>
      </c>
      <c r="G66" s="30">
        <v>1000</v>
      </c>
      <c r="H66" s="32"/>
      <c r="I66" s="32"/>
      <c r="J66" s="32">
        <f t="shared" si="5"/>
        <v>0</v>
      </c>
      <c r="K66" s="32"/>
      <c r="L66" s="32"/>
      <c r="M66" s="32">
        <f t="shared" si="6"/>
        <v>0</v>
      </c>
      <c r="N66" s="32"/>
      <c r="O66" s="32"/>
      <c r="P66" s="32">
        <f t="shared" si="7"/>
        <v>0</v>
      </c>
    </row>
    <row r="67" spans="1:16" x14ac:dyDescent="0.3">
      <c r="A67" s="81" t="s">
        <v>58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60</v>
      </c>
      <c r="G67" s="29" t="s">
        <v>48</v>
      </c>
      <c r="H67" s="32">
        <v>3576721.75</v>
      </c>
      <c r="I67" s="32">
        <v>44414.58</v>
      </c>
      <c r="J67" s="32">
        <f t="shared" si="5"/>
        <v>3621136.33</v>
      </c>
      <c r="K67" s="32">
        <v>4226794.0999999996</v>
      </c>
      <c r="L67" s="32"/>
      <c r="M67" s="32">
        <f t="shared" si="6"/>
        <v>4226794.0999999996</v>
      </c>
      <c r="N67" s="32">
        <v>4420314.8899999997</v>
      </c>
      <c r="O67" s="32"/>
      <c r="P67" s="32">
        <f t="shared" si="7"/>
        <v>4420314.8899999997</v>
      </c>
    </row>
    <row r="68" spans="1:16" x14ac:dyDescent="0.3">
      <c r="A68" s="40" t="s">
        <v>61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62</v>
      </c>
      <c r="G68" s="29" t="s">
        <v>48</v>
      </c>
      <c r="H68" s="32">
        <v>1343722.52</v>
      </c>
      <c r="I68" s="32"/>
      <c r="J68" s="32">
        <f t="shared" si="5"/>
        <v>1343722.52</v>
      </c>
      <c r="K68" s="32">
        <v>1902380.6</v>
      </c>
      <c r="L68" s="32"/>
      <c r="M68" s="32">
        <f t="shared" si="6"/>
        <v>1902380.6</v>
      </c>
      <c r="N68" s="32">
        <v>1983351.63</v>
      </c>
      <c r="O68" s="32"/>
      <c r="P68" s="32">
        <f t="shared" si="7"/>
        <v>1983351.63</v>
      </c>
    </row>
    <row r="69" spans="1:16" x14ac:dyDescent="0.3">
      <c r="A69" s="40" t="s">
        <v>63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64</v>
      </c>
      <c r="G69" s="29" t="s">
        <v>48</v>
      </c>
      <c r="H69" s="32">
        <v>121057.60000000001</v>
      </c>
      <c r="I69" s="32"/>
      <c r="J69" s="32">
        <f t="shared" si="5"/>
        <v>121057.60000000001</v>
      </c>
      <c r="K69" s="32">
        <v>172092.96</v>
      </c>
      <c r="L69" s="32"/>
      <c r="M69" s="32">
        <f t="shared" si="6"/>
        <v>172092.96</v>
      </c>
      <c r="N69" s="32">
        <v>179678.2</v>
      </c>
      <c r="O69" s="32"/>
      <c r="P69" s="32">
        <f t="shared" si="7"/>
        <v>179678.2</v>
      </c>
    </row>
    <row r="70" spans="1:16" x14ac:dyDescent="0.3">
      <c r="A70" s="40" t="s">
        <v>65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66</v>
      </c>
      <c r="G70" s="29" t="s">
        <v>48</v>
      </c>
      <c r="H70" s="32">
        <v>182131.20000000001</v>
      </c>
      <c r="I70" s="32"/>
      <c r="J70" s="32">
        <f t="shared" si="5"/>
        <v>182131.20000000001</v>
      </c>
      <c r="K70" s="32">
        <v>295668.96000000002</v>
      </c>
      <c r="L70" s="32"/>
      <c r="M70" s="32">
        <f t="shared" si="6"/>
        <v>295668.96000000002</v>
      </c>
      <c r="N70" s="32">
        <v>308699.12</v>
      </c>
      <c r="O70" s="32"/>
      <c r="P70" s="32">
        <f t="shared" si="7"/>
        <v>308699.12</v>
      </c>
    </row>
    <row r="71" spans="1:16" x14ac:dyDescent="0.3">
      <c r="A71" s="81" t="s">
        <v>67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68</v>
      </c>
      <c r="G71" s="29" t="s">
        <v>48</v>
      </c>
      <c r="H71" s="32">
        <v>59536.4</v>
      </c>
      <c r="I71" s="32"/>
      <c r="J71" s="32">
        <f t="shared" si="5"/>
        <v>59536.4</v>
      </c>
      <c r="K71" s="32">
        <v>84527.22</v>
      </c>
      <c r="L71" s="32"/>
      <c r="M71" s="32">
        <f t="shared" si="6"/>
        <v>84527.22</v>
      </c>
      <c r="N71" s="32">
        <v>86184.55</v>
      </c>
      <c r="O71" s="32"/>
      <c r="P71" s="32">
        <f t="shared" si="7"/>
        <v>86184.55</v>
      </c>
    </row>
    <row r="72" spans="1:16" ht="24" x14ac:dyDescent="0.3">
      <c r="A72" s="40" t="s">
        <v>69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70</v>
      </c>
      <c r="G72" s="29" t="s">
        <v>48</v>
      </c>
      <c r="H72" s="32">
        <v>13200</v>
      </c>
      <c r="I72" s="32"/>
      <c r="J72" s="32">
        <f t="shared" si="5"/>
        <v>13200</v>
      </c>
      <c r="K72" s="32">
        <v>18000</v>
      </c>
      <c r="L72" s="32"/>
      <c r="M72" s="32">
        <f t="shared" si="6"/>
        <v>18000</v>
      </c>
      <c r="N72" s="32">
        <v>22500</v>
      </c>
      <c r="O72" s="32"/>
      <c r="P72" s="32">
        <f t="shared" si="7"/>
        <v>22500</v>
      </c>
    </row>
    <row r="73" spans="1:16" ht="24" x14ac:dyDescent="0.3">
      <c r="A73" s="81" t="s">
        <v>102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72</v>
      </c>
      <c r="G73" s="29" t="s">
        <v>48</v>
      </c>
      <c r="H73" s="32">
        <v>94200</v>
      </c>
      <c r="I73" s="32"/>
      <c r="J73" s="32">
        <f t="shared" si="5"/>
        <v>94200</v>
      </c>
      <c r="K73" s="32">
        <v>85500</v>
      </c>
      <c r="L73" s="32"/>
      <c r="M73" s="32">
        <f t="shared" si="6"/>
        <v>85500</v>
      </c>
      <c r="N73" s="32">
        <v>106875</v>
      </c>
      <c r="O73" s="32"/>
      <c r="P73" s="32">
        <f t="shared" si="7"/>
        <v>106875</v>
      </c>
    </row>
    <row r="74" spans="1:16" x14ac:dyDescent="0.3">
      <c r="A74" s="40" t="s">
        <v>73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74</v>
      </c>
      <c r="G74" s="29" t="s">
        <v>48</v>
      </c>
      <c r="H74" s="32">
        <v>100000</v>
      </c>
      <c r="I74" s="32">
        <v>20000</v>
      </c>
      <c r="J74" s="32">
        <f t="shared" si="5"/>
        <v>120000</v>
      </c>
      <c r="K74" s="32">
        <v>100000</v>
      </c>
      <c r="L74" s="32"/>
      <c r="M74" s="32">
        <f t="shared" si="6"/>
        <v>100000</v>
      </c>
      <c r="N74" s="32">
        <v>100000</v>
      </c>
      <c r="O74" s="32"/>
      <c r="P74" s="32">
        <f t="shared" si="7"/>
        <v>100000</v>
      </c>
    </row>
    <row r="75" spans="1:16" x14ac:dyDescent="0.3">
      <c r="A75" s="40" t="s">
        <v>75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76</v>
      </c>
      <c r="G75" s="29" t="s">
        <v>48</v>
      </c>
      <c r="H75" s="32"/>
      <c r="I75" s="32"/>
      <c r="J75" s="32">
        <f t="shared" si="5"/>
        <v>0</v>
      </c>
      <c r="K75" s="34"/>
      <c r="L75" s="34"/>
      <c r="M75" s="32">
        <f t="shared" si="6"/>
        <v>0</v>
      </c>
      <c r="N75" s="34"/>
      <c r="O75" s="32"/>
      <c r="P75" s="32">
        <f t="shared" si="7"/>
        <v>0</v>
      </c>
    </row>
    <row r="76" spans="1:16" x14ac:dyDescent="0.3">
      <c r="A76" s="40" t="s">
        <v>77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78</v>
      </c>
      <c r="G76" s="29" t="s">
        <v>48</v>
      </c>
      <c r="H76" s="32">
        <v>79400</v>
      </c>
      <c r="I76" s="32"/>
      <c r="J76" s="32">
        <f t="shared" si="5"/>
        <v>79400</v>
      </c>
      <c r="K76" s="32">
        <v>99250</v>
      </c>
      <c r="L76" s="32"/>
      <c r="M76" s="32">
        <f t="shared" si="6"/>
        <v>99250</v>
      </c>
      <c r="N76" s="32">
        <v>124062.5</v>
      </c>
      <c r="O76" s="32"/>
      <c r="P76" s="32">
        <f t="shared" si="7"/>
        <v>124062.5</v>
      </c>
    </row>
    <row r="77" spans="1:16" x14ac:dyDescent="0.3">
      <c r="A77" s="87" t="s">
        <v>103</v>
      </c>
      <c r="B77" s="40" t="s">
        <v>43</v>
      </c>
      <c r="C77" s="40" t="s">
        <v>100</v>
      </c>
      <c r="D77" s="29" t="s">
        <v>101</v>
      </c>
      <c r="E77" s="87">
        <v>244</v>
      </c>
      <c r="F77" s="42">
        <v>226500</v>
      </c>
      <c r="G77" s="29" t="s">
        <v>48</v>
      </c>
      <c r="H77" s="32">
        <v>195300</v>
      </c>
      <c r="I77" s="32"/>
      <c r="J77" s="32">
        <f t="shared" si="5"/>
        <v>195300</v>
      </c>
      <c r="K77" s="32">
        <v>244125</v>
      </c>
      <c r="L77" s="32"/>
      <c r="M77" s="32">
        <f t="shared" si="6"/>
        <v>244125</v>
      </c>
      <c r="N77" s="32">
        <v>305156.25</v>
      </c>
      <c r="O77" s="32"/>
      <c r="P77" s="32">
        <f t="shared" si="7"/>
        <v>305156.25</v>
      </c>
    </row>
    <row r="78" spans="1:16" ht="24" x14ac:dyDescent="0.3">
      <c r="A78" s="40" t="s">
        <v>79</v>
      </c>
      <c r="B78" s="40" t="s">
        <v>43</v>
      </c>
      <c r="C78" s="40" t="s">
        <v>100</v>
      </c>
      <c r="D78" s="29" t="s">
        <v>101</v>
      </c>
      <c r="E78" s="87">
        <v>244</v>
      </c>
      <c r="F78" s="42">
        <v>226800</v>
      </c>
      <c r="G78" s="29" t="s">
        <v>48</v>
      </c>
      <c r="H78" s="32">
        <v>335000</v>
      </c>
      <c r="I78" s="32"/>
      <c r="J78" s="32">
        <f t="shared" si="5"/>
        <v>335000</v>
      </c>
      <c r="K78" s="32">
        <v>337000</v>
      </c>
      <c r="L78" s="32"/>
      <c r="M78" s="32">
        <f t="shared" si="6"/>
        <v>337000</v>
      </c>
      <c r="N78" s="32">
        <v>337000</v>
      </c>
      <c r="O78" s="32"/>
      <c r="P78" s="32">
        <f t="shared" si="7"/>
        <v>337000</v>
      </c>
    </row>
    <row r="79" spans="1:16" x14ac:dyDescent="0.3">
      <c r="A79" s="40" t="s">
        <v>81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82</v>
      </c>
      <c r="G79" s="29" t="s">
        <v>48</v>
      </c>
      <c r="H79" s="32">
        <v>100000</v>
      </c>
      <c r="I79" s="32"/>
      <c r="J79" s="32">
        <f t="shared" si="5"/>
        <v>100000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104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105</v>
      </c>
      <c r="G80" s="29" t="s">
        <v>48</v>
      </c>
      <c r="H80" s="32">
        <v>14000</v>
      </c>
      <c r="I80" s="32"/>
      <c r="J80" s="32">
        <f t="shared" si="5"/>
        <v>14000</v>
      </c>
      <c r="K80" s="32">
        <v>14000</v>
      </c>
      <c r="L80" s="32"/>
      <c r="M80" s="32">
        <f t="shared" si="6"/>
        <v>14000</v>
      </c>
      <c r="N80" s="32">
        <v>16000</v>
      </c>
      <c r="O80" s="32"/>
      <c r="P80" s="32">
        <f t="shared" si="7"/>
        <v>16000</v>
      </c>
    </row>
    <row r="81" spans="1:16" ht="24" x14ac:dyDescent="0.3">
      <c r="A81" s="40" t="s">
        <v>83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84</v>
      </c>
      <c r="G81" s="29" t="s">
        <v>48</v>
      </c>
      <c r="H81" s="32">
        <v>40000</v>
      </c>
      <c r="I81" s="32"/>
      <c r="J81" s="32">
        <f t="shared" si="5"/>
        <v>40000</v>
      </c>
      <c r="K81" s="32">
        <v>40000</v>
      </c>
      <c r="L81" s="32"/>
      <c r="M81" s="32">
        <f t="shared" si="6"/>
        <v>40000</v>
      </c>
      <c r="N81" s="32">
        <v>40000</v>
      </c>
      <c r="O81" s="32"/>
      <c r="P81" s="32">
        <f t="shared" si="7"/>
        <v>40000</v>
      </c>
    </row>
    <row r="82" spans="1:16" x14ac:dyDescent="0.3">
      <c r="A82" s="82" t="s">
        <v>85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86</v>
      </c>
      <c r="G82" s="29" t="s">
        <v>48</v>
      </c>
      <c r="H82" s="32">
        <v>30000</v>
      </c>
      <c r="I82" s="32"/>
      <c r="J82" s="32">
        <f t="shared" si="5"/>
        <v>30000</v>
      </c>
      <c r="K82" s="32">
        <v>30000</v>
      </c>
      <c r="L82" s="32"/>
      <c r="M82" s="32">
        <f t="shared" si="6"/>
        <v>30000</v>
      </c>
      <c r="N82" s="32">
        <v>30000</v>
      </c>
      <c r="O82" s="32"/>
      <c r="P82" s="32">
        <f t="shared" si="7"/>
        <v>30000</v>
      </c>
    </row>
    <row r="83" spans="1:16" x14ac:dyDescent="0.3">
      <c r="A83" s="40" t="s">
        <v>89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90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40" t="s">
        <v>106</v>
      </c>
      <c r="B84" s="44" t="s">
        <v>43</v>
      </c>
      <c r="C84" s="44" t="s">
        <v>100</v>
      </c>
      <c r="D84" s="29" t="s">
        <v>101</v>
      </c>
      <c r="E84" s="43" t="s">
        <v>54</v>
      </c>
      <c r="F84" s="43" t="s">
        <v>107</v>
      </c>
      <c r="G84" s="29" t="s">
        <v>48</v>
      </c>
      <c r="H84" s="32">
        <v>22500</v>
      </c>
      <c r="I84" s="32"/>
      <c r="J84" s="32">
        <f t="shared" si="5"/>
        <v>22500</v>
      </c>
      <c r="K84" s="32">
        <v>22500</v>
      </c>
      <c r="L84" s="32"/>
      <c r="M84" s="32">
        <f t="shared" si="6"/>
        <v>22500</v>
      </c>
      <c r="N84" s="32">
        <v>22500</v>
      </c>
      <c r="O84" s="32"/>
      <c r="P84" s="32">
        <f t="shared" si="7"/>
        <v>22500</v>
      </c>
    </row>
    <row r="85" spans="1:16" x14ac:dyDescent="0.3">
      <c r="A85" s="40" t="s">
        <v>91</v>
      </c>
      <c r="B85" s="28" t="s">
        <v>43</v>
      </c>
      <c r="C85" s="28" t="s">
        <v>100</v>
      </c>
      <c r="D85" s="29" t="s">
        <v>101</v>
      </c>
      <c r="E85" s="45" t="s">
        <v>54</v>
      </c>
      <c r="F85" s="45" t="s">
        <v>92</v>
      </c>
      <c r="G85" s="45" t="s">
        <v>48</v>
      </c>
      <c r="H85" s="32">
        <v>80000</v>
      </c>
      <c r="I85" s="32">
        <v>-44414.58</v>
      </c>
      <c r="J85" s="32">
        <f t="shared" si="5"/>
        <v>35585.42</v>
      </c>
      <c r="K85" s="32">
        <v>80000</v>
      </c>
      <c r="L85" s="32"/>
      <c r="M85" s="32">
        <f t="shared" si="6"/>
        <v>80000</v>
      </c>
      <c r="N85" s="32">
        <v>80000</v>
      </c>
      <c r="O85" s="32"/>
      <c r="P85" s="32">
        <f t="shared" si="7"/>
        <v>80000</v>
      </c>
    </row>
    <row r="86" spans="1:16" x14ac:dyDescent="0.3">
      <c r="A86" s="40" t="s">
        <v>93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95</v>
      </c>
      <c r="G86" s="46" t="s">
        <v>48</v>
      </c>
      <c r="H86" s="32">
        <v>60238</v>
      </c>
      <c r="I86" s="32"/>
      <c r="J86" s="32">
        <f t="shared" si="5"/>
        <v>60238</v>
      </c>
      <c r="K86" s="32">
        <v>60238</v>
      </c>
      <c r="L86" s="32"/>
      <c r="M86" s="32">
        <f t="shared" si="6"/>
        <v>60238</v>
      </c>
      <c r="N86" s="32">
        <v>60238</v>
      </c>
      <c r="O86" s="32"/>
      <c r="P86" s="32">
        <f t="shared" si="7"/>
        <v>60238</v>
      </c>
    </row>
    <row r="87" spans="1:16" x14ac:dyDescent="0.3">
      <c r="A87" s="40" t="s">
        <v>108</v>
      </c>
      <c r="B87" s="28" t="s">
        <v>43</v>
      </c>
      <c r="C87" s="28" t="s">
        <v>100</v>
      </c>
      <c r="D87" s="29" t="s">
        <v>101</v>
      </c>
      <c r="E87" s="29" t="s">
        <v>94</v>
      </c>
      <c r="F87" s="46" t="s">
        <v>97</v>
      </c>
      <c r="G87" s="46" t="s">
        <v>48</v>
      </c>
      <c r="H87" s="32">
        <v>25281</v>
      </c>
      <c r="I87" s="32"/>
      <c r="J87" s="32">
        <f t="shared" si="5"/>
        <v>25281</v>
      </c>
      <c r="K87" s="32">
        <v>25281</v>
      </c>
      <c r="L87" s="32"/>
      <c r="M87" s="32">
        <f t="shared" si="6"/>
        <v>25281</v>
      </c>
      <c r="N87" s="32">
        <v>25281</v>
      </c>
      <c r="O87" s="32"/>
      <c r="P87" s="32">
        <f t="shared" si="7"/>
        <v>25281</v>
      </c>
    </row>
    <row r="88" spans="1:16" x14ac:dyDescent="0.3">
      <c r="A88" s="40" t="s">
        <v>109</v>
      </c>
      <c r="B88" s="28" t="s">
        <v>43</v>
      </c>
      <c r="C88" s="28" t="s">
        <v>100</v>
      </c>
      <c r="D88" s="29" t="s">
        <v>101</v>
      </c>
      <c r="E88" s="29" t="s">
        <v>110</v>
      </c>
      <c r="F88" s="46" t="s">
        <v>111</v>
      </c>
      <c r="G88" s="46" t="s">
        <v>48</v>
      </c>
      <c r="H88" s="32">
        <v>37790</v>
      </c>
      <c r="I88" s="32"/>
      <c r="J88" s="32">
        <f t="shared" si="5"/>
        <v>37790</v>
      </c>
      <c r="K88" s="32">
        <v>37790</v>
      </c>
      <c r="L88" s="32"/>
      <c r="M88" s="32">
        <f t="shared" si="6"/>
        <v>37790</v>
      </c>
      <c r="N88" s="32">
        <v>37790</v>
      </c>
      <c r="O88" s="32"/>
      <c r="P88" s="32">
        <f t="shared" si="7"/>
        <v>37790</v>
      </c>
    </row>
    <row r="89" spans="1:16" x14ac:dyDescent="0.3">
      <c r="A89" s="672" t="s">
        <v>98</v>
      </c>
      <c r="B89" s="672"/>
      <c r="C89" s="672"/>
      <c r="D89" s="672"/>
      <c r="E89" s="672"/>
      <c r="F89" s="672"/>
      <c r="G89" s="672"/>
      <c r="H89" s="98">
        <f>SUM(H62:H88)</f>
        <v>12424478.779999997</v>
      </c>
      <c r="I89" s="98">
        <f t="shared" ref="I89:P89" si="8">SUM(I62:I88)</f>
        <v>20000</v>
      </c>
      <c r="J89" s="98">
        <f t="shared" si="8"/>
        <v>12444478.779999999</v>
      </c>
      <c r="K89" s="98">
        <f t="shared" si="8"/>
        <v>13879548.150000002</v>
      </c>
      <c r="L89" s="98">
        <f t="shared" si="8"/>
        <v>0</v>
      </c>
      <c r="M89" s="98">
        <f t="shared" si="8"/>
        <v>13879548.150000002</v>
      </c>
      <c r="N89" s="98">
        <f t="shared" si="8"/>
        <v>14290031.449999997</v>
      </c>
      <c r="O89" s="98">
        <f t="shared" si="8"/>
        <v>0</v>
      </c>
      <c r="P89" s="98">
        <f t="shared" si="8"/>
        <v>14290031.449999997</v>
      </c>
    </row>
    <row r="90" spans="1:16" ht="15" customHeight="1" x14ac:dyDescent="0.3">
      <c r="A90" s="704" t="s">
        <v>112</v>
      </c>
      <c r="B90" s="704"/>
      <c r="C90" s="704"/>
      <c r="D90" s="704"/>
      <c r="E90" s="704"/>
      <c r="F90" s="704"/>
      <c r="G90" s="704"/>
      <c r="H90" s="704"/>
      <c r="I90" s="704"/>
      <c r="J90" s="704"/>
      <c r="K90" s="704"/>
      <c r="L90" s="704"/>
      <c r="M90" s="704"/>
      <c r="N90" s="704"/>
      <c r="O90" s="704"/>
      <c r="P90" s="704"/>
    </row>
    <row r="91" spans="1:16" x14ac:dyDescent="0.3">
      <c r="A91" s="40" t="s">
        <v>87</v>
      </c>
      <c r="B91" s="40" t="s">
        <v>43</v>
      </c>
      <c r="C91" s="40" t="s">
        <v>44</v>
      </c>
      <c r="D91" s="45" t="s">
        <v>45</v>
      </c>
      <c r="E91" s="45" t="s">
        <v>54</v>
      </c>
      <c r="F91" s="45" t="s">
        <v>88</v>
      </c>
      <c r="G91" s="99" t="s">
        <v>113</v>
      </c>
      <c r="H91" s="32">
        <v>5000000</v>
      </c>
      <c r="I91" s="32"/>
      <c r="J91" s="32">
        <f>H91+I91</f>
        <v>5000000</v>
      </c>
      <c r="K91" s="32">
        <v>5800000</v>
      </c>
      <c r="L91" s="32"/>
      <c r="M91" s="32">
        <f>K91+L91</f>
        <v>5800000</v>
      </c>
      <c r="N91" s="32">
        <v>5800000</v>
      </c>
      <c r="O91" s="97"/>
      <c r="P91" s="32">
        <f>N91+O91</f>
        <v>5800000</v>
      </c>
    </row>
    <row r="92" spans="1:16" x14ac:dyDescent="0.3">
      <c r="A92" s="672" t="s">
        <v>114</v>
      </c>
      <c r="B92" s="672"/>
      <c r="C92" s="672"/>
      <c r="D92" s="672"/>
      <c r="E92" s="672"/>
      <c r="F92" s="672"/>
      <c r="G92" s="672"/>
      <c r="H92" s="100">
        <f>SUM(H91)</f>
        <v>5000000</v>
      </c>
      <c r="I92" s="100">
        <f t="shared" ref="I92:P92" si="9">SUM(I91)</f>
        <v>0</v>
      </c>
      <c r="J92" s="100">
        <f t="shared" si="9"/>
        <v>5000000</v>
      </c>
      <c r="K92" s="100">
        <f t="shared" si="9"/>
        <v>5800000</v>
      </c>
      <c r="L92" s="100">
        <f t="shared" si="9"/>
        <v>0</v>
      </c>
      <c r="M92" s="100">
        <f t="shared" si="9"/>
        <v>5800000</v>
      </c>
      <c r="N92" s="100">
        <f t="shared" si="9"/>
        <v>5800000</v>
      </c>
      <c r="O92" s="100">
        <f t="shared" si="9"/>
        <v>0</v>
      </c>
      <c r="P92" s="100">
        <f t="shared" si="9"/>
        <v>5800000</v>
      </c>
    </row>
    <row r="93" spans="1:16" hidden="1" x14ac:dyDescent="0.3">
      <c r="A93" s="702" t="s">
        <v>115</v>
      </c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t="25.2" hidden="1" customHeight="1" thickBot="1" x14ac:dyDescent="0.35">
      <c r="A94" s="702"/>
      <c r="B94" s="702"/>
      <c r="C94" s="702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97"/>
      <c r="P94" s="97"/>
    </row>
    <row r="95" spans="1:16" hidden="1" x14ac:dyDescent="0.3">
      <c r="A95" s="82" t="s">
        <v>42</v>
      </c>
      <c r="B95" s="58" t="s">
        <v>43</v>
      </c>
      <c r="C95" s="58" t="s">
        <v>44</v>
      </c>
      <c r="D95" s="58" t="s">
        <v>116</v>
      </c>
      <c r="E95" s="58" t="s">
        <v>46</v>
      </c>
      <c r="F95" s="58" t="s">
        <v>47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50</v>
      </c>
      <c r="B96" s="58" t="s">
        <v>43</v>
      </c>
      <c r="C96" s="58" t="s">
        <v>44</v>
      </c>
      <c r="D96" s="58" t="s">
        <v>116</v>
      </c>
      <c r="E96" s="58" t="s">
        <v>51</v>
      </c>
      <c r="F96" s="58" t="s">
        <v>52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82" t="s">
        <v>118</v>
      </c>
      <c r="B97" s="58" t="s">
        <v>43</v>
      </c>
      <c r="C97" s="58" t="s">
        <v>44</v>
      </c>
      <c r="D97" s="58" t="s">
        <v>116</v>
      </c>
      <c r="E97" s="58" t="s">
        <v>54</v>
      </c>
      <c r="F97" s="58" t="s">
        <v>119</v>
      </c>
      <c r="G97" s="57" t="s">
        <v>117</v>
      </c>
      <c r="H97" s="32"/>
      <c r="I97" s="32"/>
      <c r="J97" s="32"/>
      <c r="K97" s="32"/>
      <c r="L97" s="32"/>
      <c r="M97" s="32"/>
      <c r="N97" s="32"/>
      <c r="O97" s="97"/>
      <c r="P97" s="97"/>
    </row>
    <row r="98" spans="1:16" hidden="1" x14ac:dyDescent="0.3">
      <c r="A98" s="702" t="s">
        <v>120</v>
      </c>
      <c r="B98" s="702"/>
      <c r="C98" s="702"/>
      <c r="D98" s="702"/>
      <c r="E98" s="702"/>
      <c r="F98" s="702"/>
      <c r="G98" s="702"/>
      <c r="H98" s="59">
        <f>SUM(H95:H97)</f>
        <v>0</v>
      </c>
      <c r="I98" s="59"/>
      <c r="J98" s="59"/>
      <c r="K98" s="59">
        <f t="shared" ref="K98:N98" si="10">SUM(K95:K97)</f>
        <v>0</v>
      </c>
      <c r="L98" s="59"/>
      <c r="M98" s="59"/>
      <c r="N98" s="59">
        <f t="shared" si="10"/>
        <v>0</v>
      </c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100</v>
      </c>
      <c r="D99" s="58" t="s">
        <v>121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100</v>
      </c>
      <c r="D100" s="58" t="s">
        <v>121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100</v>
      </c>
      <c r="D101" s="58" t="s">
        <v>121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40" t="s">
        <v>122</v>
      </c>
      <c r="B102" s="58" t="s">
        <v>43</v>
      </c>
      <c r="C102" s="58" t="s">
        <v>123</v>
      </c>
      <c r="D102" s="58" t="s">
        <v>121</v>
      </c>
      <c r="E102" s="58" t="s">
        <v>54</v>
      </c>
      <c r="F102" s="58" t="s">
        <v>124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705" t="s">
        <v>125</v>
      </c>
      <c r="B103" s="705"/>
      <c r="C103" s="705"/>
      <c r="D103" s="705"/>
      <c r="E103" s="705"/>
      <c r="F103" s="705"/>
      <c r="G103" s="705"/>
      <c r="H103" s="83">
        <f>SUM(H99:H102)</f>
        <v>0</v>
      </c>
      <c r="I103" s="83"/>
      <c r="J103" s="83"/>
      <c r="K103" s="83">
        <f t="shared" ref="K103:N103" si="11">SUM(K99:K102)</f>
        <v>0</v>
      </c>
      <c r="L103" s="83"/>
      <c r="M103" s="83"/>
      <c r="N103" s="83">
        <f t="shared" si="11"/>
        <v>0</v>
      </c>
      <c r="O103" s="97"/>
      <c r="P103" s="97"/>
    </row>
    <row r="104" spans="1:16" hidden="1" x14ac:dyDescent="0.3">
      <c r="A104" s="706" t="s">
        <v>126</v>
      </c>
      <c r="B104" s="706"/>
      <c r="C104" s="706"/>
      <c r="D104" s="706"/>
      <c r="E104" s="706"/>
      <c r="F104" s="706"/>
      <c r="G104" s="706"/>
      <c r="H104" s="101">
        <f>H98+H103</f>
        <v>0</v>
      </c>
      <c r="I104" s="101"/>
      <c r="J104" s="101"/>
      <c r="K104" s="101">
        <f t="shared" ref="K104:N104" si="12">K98+K103</f>
        <v>0</v>
      </c>
      <c r="L104" s="101"/>
      <c r="M104" s="101"/>
      <c r="N104" s="101">
        <f t="shared" si="12"/>
        <v>0</v>
      </c>
      <c r="O104" s="97"/>
      <c r="P104" s="97"/>
    </row>
    <row r="105" spans="1:16" hidden="1" x14ac:dyDescent="0.3">
      <c r="A105" s="700" t="s">
        <v>127</v>
      </c>
      <c r="B105" s="700"/>
      <c r="C105" s="700"/>
      <c r="D105" s="700"/>
      <c r="E105" s="700"/>
      <c r="F105" s="700"/>
      <c r="G105" s="700"/>
      <c r="H105" s="700"/>
      <c r="I105" s="700"/>
      <c r="J105" s="700"/>
      <c r="K105" s="700"/>
      <c r="L105" s="700"/>
      <c r="M105" s="700"/>
      <c r="N105" s="700"/>
      <c r="O105" s="97"/>
      <c r="P105" s="97"/>
    </row>
    <row r="106" spans="1:16" hidden="1" x14ac:dyDescent="0.3">
      <c r="A106" s="82" t="s">
        <v>42</v>
      </c>
      <c r="B106" s="58" t="s">
        <v>43</v>
      </c>
      <c r="C106" s="58" t="s">
        <v>100</v>
      </c>
      <c r="D106" s="58" t="s">
        <v>128</v>
      </c>
      <c r="E106" s="58" t="s">
        <v>46</v>
      </c>
      <c r="F106" s="58" t="s">
        <v>47</v>
      </c>
      <c r="G106" s="102" t="s">
        <v>129</v>
      </c>
      <c r="H106" s="32"/>
      <c r="I106" s="32"/>
      <c r="J106" s="32"/>
      <c r="K106" s="34"/>
      <c r="L106" s="34"/>
      <c r="M106" s="34"/>
      <c r="N106" s="34"/>
      <c r="O106" s="97"/>
      <c r="P106" s="97"/>
    </row>
    <row r="107" spans="1:16" hidden="1" x14ac:dyDescent="0.3">
      <c r="A107" s="82" t="s">
        <v>50</v>
      </c>
      <c r="B107" s="58" t="s">
        <v>43</v>
      </c>
      <c r="C107" s="58" t="s">
        <v>100</v>
      </c>
      <c r="D107" s="58" t="s">
        <v>128</v>
      </c>
      <c r="E107" s="58" t="s">
        <v>51</v>
      </c>
      <c r="F107" s="58">
        <v>213000</v>
      </c>
      <c r="G107" s="102" t="s">
        <v>129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672" t="s">
        <v>130</v>
      </c>
      <c r="B108" s="672"/>
      <c r="C108" s="672"/>
      <c r="D108" s="672"/>
      <c r="E108" s="672"/>
      <c r="F108" s="672"/>
      <c r="G108" s="672"/>
      <c r="H108" s="101">
        <f>SUM(H106:H107)</f>
        <v>0</v>
      </c>
      <c r="I108" s="101"/>
      <c r="J108" s="101"/>
      <c r="K108" s="101">
        <f t="shared" ref="K108:N108" si="13">SUM(K106:K107)</f>
        <v>0</v>
      </c>
      <c r="L108" s="101"/>
      <c r="M108" s="101"/>
      <c r="N108" s="101">
        <f t="shared" si="13"/>
        <v>0</v>
      </c>
      <c r="O108" s="97"/>
      <c r="P108" s="97"/>
    </row>
    <row r="109" spans="1:16" x14ac:dyDescent="0.3">
      <c r="A109" s="701" t="s">
        <v>131</v>
      </c>
      <c r="B109" s="701"/>
      <c r="C109" s="701"/>
      <c r="D109" s="701"/>
      <c r="E109" s="701"/>
      <c r="F109" s="701"/>
      <c r="G109" s="701"/>
      <c r="H109" s="103">
        <f>H60+H89+H92+H104+H108</f>
        <v>29362514.639999997</v>
      </c>
      <c r="I109" s="103">
        <f t="shared" ref="I109:P109" si="14">I60+I89+I92+I104+I108</f>
        <v>60000</v>
      </c>
      <c r="J109" s="103">
        <f t="shared" si="14"/>
        <v>29422514.640000001</v>
      </c>
      <c r="K109" s="103">
        <f t="shared" si="14"/>
        <v>33521479.18</v>
      </c>
      <c r="L109" s="103">
        <f t="shared" si="14"/>
        <v>0</v>
      </c>
      <c r="M109" s="103">
        <f t="shared" si="14"/>
        <v>33521479.18</v>
      </c>
      <c r="N109" s="103">
        <f t="shared" si="14"/>
        <v>34259965.640000001</v>
      </c>
      <c r="O109" s="103">
        <f t="shared" si="14"/>
        <v>0</v>
      </c>
      <c r="P109" s="103">
        <f t="shared" si="14"/>
        <v>34259965.640000001</v>
      </c>
    </row>
    <row r="110" spans="1:1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6" x14ac:dyDescent="0.3">
      <c r="A111" s="72" t="s">
        <v>132</v>
      </c>
      <c r="B111" s="73"/>
      <c r="C111" s="72"/>
      <c r="D111" s="72"/>
      <c r="E111" s="698" t="s">
        <v>133</v>
      </c>
      <c r="F111" s="698"/>
      <c r="G111" s="698"/>
      <c r="H111" s="1"/>
      <c r="I111" s="1"/>
      <c r="J111" s="1"/>
      <c r="K111" s="1"/>
      <c r="L111" s="1"/>
      <c r="M111" s="1"/>
      <c r="N111" s="1"/>
    </row>
    <row r="112" spans="1:16" x14ac:dyDescent="0.3">
      <c r="A112" s="2" t="s">
        <v>134</v>
      </c>
      <c r="B112" s="696" t="s">
        <v>135</v>
      </c>
      <c r="C112" s="699"/>
      <c r="D112" s="699"/>
      <c r="E112" s="699" t="s">
        <v>136</v>
      </c>
      <c r="F112" s="699"/>
      <c r="G112" s="699"/>
      <c r="H112" s="1"/>
      <c r="I112" s="1"/>
      <c r="J112" s="1"/>
      <c r="K112" s="1"/>
      <c r="L112" s="1"/>
      <c r="M112" s="1"/>
      <c r="N112" s="1"/>
    </row>
    <row r="113" spans="1:14" x14ac:dyDescent="0.3">
      <c r="A113" s="2"/>
      <c r="B113" s="84"/>
      <c r="C113" s="84"/>
      <c r="D113" s="84"/>
      <c r="E113" s="84"/>
      <c r="F113" s="84"/>
      <c r="G113" s="84"/>
      <c r="H113" s="1"/>
      <c r="I113" s="1"/>
      <c r="J113" s="1"/>
      <c r="K113" s="1"/>
      <c r="L113" s="1"/>
      <c r="M113" s="1"/>
      <c r="N113" s="1"/>
    </row>
    <row r="114" spans="1:14" x14ac:dyDescent="0.3">
      <c r="A114" s="72" t="s">
        <v>152</v>
      </c>
      <c r="B114" s="73"/>
      <c r="C114" s="75"/>
      <c r="D114" s="75"/>
      <c r="E114" s="5"/>
      <c r="F114" s="695" t="s">
        <v>138</v>
      </c>
      <c r="G114" s="695"/>
      <c r="H114" s="1"/>
      <c r="I114" s="1"/>
      <c r="J114" s="1"/>
      <c r="K114" s="1"/>
      <c r="L114" s="1"/>
      <c r="M114" s="1"/>
      <c r="N114" s="1"/>
    </row>
    <row r="115" spans="1:14" x14ac:dyDescent="0.3">
      <c r="A115" s="2" t="s">
        <v>134</v>
      </c>
      <c r="B115" s="696" t="s">
        <v>135</v>
      </c>
      <c r="C115" s="697"/>
      <c r="D115" s="697"/>
      <c r="E115" s="76"/>
      <c r="F115" s="697" t="s">
        <v>136</v>
      </c>
      <c r="G115" s="697"/>
      <c r="H115" s="1"/>
      <c r="I115" s="1"/>
      <c r="J115" s="1"/>
      <c r="K115" s="1"/>
      <c r="L115" s="1"/>
      <c r="M115" s="1"/>
      <c r="N115" s="1"/>
    </row>
    <row r="116" spans="1:14" x14ac:dyDescent="0.3">
      <c r="A116" s="2"/>
      <c r="B116" s="2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</row>
    <row r="117" spans="1:14" x14ac:dyDescent="0.3">
      <c r="A117" s="72" t="s">
        <v>153</v>
      </c>
      <c r="B117" s="73"/>
      <c r="C117" s="75"/>
      <c r="D117" s="75"/>
      <c r="E117" s="5"/>
      <c r="F117" s="695" t="s">
        <v>140</v>
      </c>
      <c r="G117" s="695"/>
      <c r="H117" s="1"/>
      <c r="I117" s="1"/>
      <c r="J117" s="1"/>
      <c r="K117" s="1"/>
      <c r="L117" s="1"/>
      <c r="M117" s="1"/>
      <c r="N117" s="1"/>
    </row>
    <row r="118" spans="1:14" x14ac:dyDescent="0.3">
      <c r="A118" s="2" t="s">
        <v>141</v>
      </c>
      <c r="B118" s="696" t="s">
        <v>135</v>
      </c>
      <c r="C118" s="697"/>
      <c r="D118" s="697"/>
      <c r="E118" s="76"/>
      <c r="F118" s="697" t="s">
        <v>136</v>
      </c>
      <c r="G118" s="697"/>
      <c r="H118" s="1"/>
      <c r="I118" s="1"/>
      <c r="J118" s="1"/>
      <c r="K118" s="1"/>
      <c r="L118" s="1"/>
      <c r="M118" s="1"/>
      <c r="N118" s="1"/>
    </row>
  </sheetData>
  <mergeCells count="37">
    <mergeCell ref="F117:G117"/>
    <mergeCell ref="B118:D118"/>
    <mergeCell ref="F118:G118"/>
    <mergeCell ref="E24:I24"/>
    <mergeCell ref="E111:G111"/>
    <mergeCell ref="B112:D112"/>
    <mergeCell ref="E112:G112"/>
    <mergeCell ref="F114:G114"/>
    <mergeCell ref="B115:D115"/>
    <mergeCell ref="F115:G115"/>
    <mergeCell ref="A98:G98"/>
    <mergeCell ref="A103:G103"/>
    <mergeCell ref="A104:G104"/>
    <mergeCell ref="A105:N105"/>
    <mergeCell ref="A108:G108"/>
    <mergeCell ref="A109:G109"/>
    <mergeCell ref="A93:N94"/>
    <mergeCell ref="F33:F34"/>
    <mergeCell ref="G33:G34"/>
    <mergeCell ref="H33:J33"/>
    <mergeCell ref="K33:M33"/>
    <mergeCell ref="N33:P33"/>
    <mergeCell ref="A36:P36"/>
    <mergeCell ref="A60:G60"/>
    <mergeCell ref="A61:P61"/>
    <mergeCell ref="A89:G89"/>
    <mergeCell ref="A90:P90"/>
    <mergeCell ref="A92:G92"/>
    <mergeCell ref="F14:N14"/>
    <mergeCell ref="B27:G28"/>
    <mergeCell ref="B29:G29"/>
    <mergeCell ref="B30:G30"/>
    <mergeCell ref="A33:A34"/>
    <mergeCell ref="B33:B34"/>
    <mergeCell ref="C33:C34"/>
    <mergeCell ref="D33:D34"/>
    <mergeCell ref="E33:E34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2"/>
  <sheetViews>
    <sheetView topLeftCell="A148" zoomScale="70" zoomScaleNormal="70" workbookViewId="0">
      <selection activeCell="I159" sqref="I159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284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285</v>
      </c>
      <c r="C24" s="703"/>
      <c r="D24" s="703"/>
      <c r="E24" s="703"/>
      <c r="F24" s="703"/>
      <c r="G24" s="703"/>
      <c r="H24" s="703"/>
      <c r="I24" s="703"/>
      <c r="J24" s="95" t="str">
        <f>H19</f>
        <v>17 апреля 2025</v>
      </c>
      <c r="K24" s="1"/>
      <c r="L24" s="1"/>
      <c r="M24" s="1"/>
      <c r="P24" s="26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66"/>
      <c r="M25" s="266"/>
      <c r="O25" s="26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66"/>
      <c r="M26" s="266"/>
      <c r="O26" s="266" t="s">
        <v>16</v>
      </c>
      <c r="P26" s="17" t="str">
        <f>H19</f>
        <v>17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62"/>
      <c r="I27" s="262"/>
      <c r="J27" s="262"/>
      <c r="L27" s="266"/>
      <c r="M27" s="266"/>
      <c r="O27" s="26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62"/>
      <c r="I28" s="262"/>
      <c r="J28" s="262"/>
      <c r="L28" s="266"/>
      <c r="M28" s="266"/>
      <c r="O28" s="26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66"/>
      <c r="M29" s="266"/>
      <c r="O29" s="26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66"/>
      <c r="M30" s="266"/>
      <c r="O30" s="26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66"/>
      <c r="M31" s="266"/>
      <c r="O31" s="26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66"/>
      <c r="M32" s="266"/>
      <c r="O32" s="26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45762</v>
      </c>
      <c r="I34" s="264" t="s">
        <v>150</v>
      </c>
      <c r="J34" s="264" t="s">
        <v>151</v>
      </c>
      <c r="K34" s="96">
        <f>H34</f>
        <v>45762</v>
      </c>
      <c r="L34" s="264" t="s">
        <v>150</v>
      </c>
      <c r="M34" s="264" t="s">
        <v>151</v>
      </c>
      <c r="N34" s="96">
        <f>H34</f>
        <v>45762</v>
      </c>
      <c r="O34" s="264" t="s">
        <v>150</v>
      </c>
      <c r="P34" s="264" t="s">
        <v>151</v>
      </c>
    </row>
    <row r="35" spans="1:16" x14ac:dyDescent="0.3">
      <c r="A35" s="263">
        <v>1</v>
      </c>
      <c r="B35" s="263">
        <f t="shared" ref="B35:G35" si="0">SUM(A35+1)</f>
        <v>2</v>
      </c>
      <c r="C35" s="263">
        <f t="shared" si="0"/>
        <v>3</v>
      </c>
      <c r="D35" s="263">
        <f t="shared" si="0"/>
        <v>4</v>
      </c>
      <c r="E35" s="263">
        <f t="shared" si="0"/>
        <v>5</v>
      </c>
      <c r="F35" s="263">
        <f t="shared" si="0"/>
        <v>6</v>
      </c>
      <c r="G35" s="263">
        <f t="shared" si="0"/>
        <v>7</v>
      </c>
      <c r="H35" s="263">
        <v>8</v>
      </c>
      <c r="I35" s="263">
        <v>9</v>
      </c>
      <c r="J35" s="263">
        <v>10</v>
      </c>
      <c r="K35" s="263">
        <v>11</v>
      </c>
      <c r="L35" s="263">
        <v>12</v>
      </c>
      <c r="M35" s="263">
        <v>13</v>
      </c>
      <c r="N35" s="263">
        <v>14</v>
      </c>
      <c r="O35" s="263">
        <v>15</v>
      </c>
      <c r="P35" s="263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4" si="1">H39+I39</f>
        <v>30000</v>
      </c>
      <c r="K39" s="32">
        <v>20000</v>
      </c>
      <c r="L39" s="32"/>
      <c r="M39" s="32">
        <f t="shared" ref="M39:M64" si="2">K39+L39</f>
        <v>20000</v>
      </c>
      <c r="N39" s="32">
        <v>20000</v>
      </c>
      <c r="O39" s="32"/>
      <c r="P39" s="32">
        <f t="shared" ref="P39:P64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939033.95</v>
      </c>
      <c r="I41" s="32"/>
      <c r="J41" s="32">
        <f t="shared" si="1"/>
        <v>939033.95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40" t="s">
        <v>69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70</v>
      </c>
      <c r="G50" s="29" t="s">
        <v>48</v>
      </c>
      <c r="H50" s="32">
        <v>185400</v>
      </c>
      <c r="I50" s="32"/>
      <c r="J50" s="32">
        <f t="shared" si="1"/>
        <v>185400</v>
      </c>
      <c r="K50" s="32">
        <v>35400</v>
      </c>
      <c r="L50" s="32"/>
      <c r="M50" s="32">
        <f t="shared" si="2"/>
        <v>35400</v>
      </c>
      <c r="N50" s="32">
        <v>39000</v>
      </c>
      <c r="O50" s="32"/>
      <c r="P50" s="32">
        <f t="shared" si="3"/>
        <v>39000</v>
      </c>
    </row>
    <row r="51" spans="1:16" x14ac:dyDescent="0.3">
      <c r="A51" s="40" t="s">
        <v>71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72</v>
      </c>
      <c r="G51" s="29" t="s">
        <v>48</v>
      </c>
      <c r="H51" s="32">
        <v>223750</v>
      </c>
      <c r="I51" s="32"/>
      <c r="J51" s="32">
        <f t="shared" si="1"/>
        <v>223750</v>
      </c>
      <c r="K51" s="32">
        <v>249550</v>
      </c>
      <c r="L51" s="32"/>
      <c r="M51" s="32">
        <f t="shared" si="2"/>
        <v>249550</v>
      </c>
      <c r="N51" s="32">
        <v>263500</v>
      </c>
      <c r="O51" s="32"/>
      <c r="P51" s="32">
        <f t="shared" si="3"/>
        <v>263500</v>
      </c>
    </row>
    <row r="52" spans="1:16" x14ac:dyDescent="0.3">
      <c r="A52" s="40" t="s">
        <v>73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74</v>
      </c>
      <c r="G52" s="29" t="s">
        <v>48</v>
      </c>
      <c r="H52" s="32">
        <v>50000</v>
      </c>
      <c r="I52" s="32"/>
      <c r="J52" s="32">
        <f t="shared" si="1"/>
        <v>50000</v>
      </c>
      <c r="K52" s="32">
        <v>50000</v>
      </c>
      <c r="L52" s="32"/>
      <c r="M52" s="32">
        <f t="shared" si="2"/>
        <v>50000</v>
      </c>
      <c r="N52" s="32">
        <v>50000</v>
      </c>
      <c r="O52" s="32"/>
      <c r="P52" s="32">
        <f t="shared" si="3"/>
        <v>50000</v>
      </c>
    </row>
    <row r="53" spans="1:16" x14ac:dyDescent="0.3">
      <c r="A53" s="40" t="s">
        <v>75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76</v>
      </c>
      <c r="G53" s="29" t="s">
        <v>48</v>
      </c>
      <c r="H53" s="32">
        <v>10000</v>
      </c>
      <c r="I53" s="32"/>
      <c r="J53" s="32">
        <f t="shared" si="1"/>
        <v>10000</v>
      </c>
      <c r="K53" s="32">
        <v>10000</v>
      </c>
      <c r="L53" s="32"/>
      <c r="M53" s="32">
        <f t="shared" si="2"/>
        <v>10000</v>
      </c>
      <c r="N53" s="32">
        <v>10000</v>
      </c>
      <c r="O53" s="32"/>
      <c r="P53" s="32">
        <f t="shared" si="3"/>
        <v>10000</v>
      </c>
    </row>
    <row r="54" spans="1:16" x14ac:dyDescent="0.3">
      <c r="A54" s="40" t="s">
        <v>77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78</v>
      </c>
      <c r="G54" s="29" t="s">
        <v>48</v>
      </c>
      <c r="H54" s="32">
        <v>169131.68</v>
      </c>
      <c r="I54" s="32"/>
      <c r="J54" s="32">
        <f t="shared" si="1"/>
        <v>169131.68</v>
      </c>
      <c r="K54" s="32">
        <v>78564.2</v>
      </c>
      <c r="L54" s="32"/>
      <c r="M54" s="32">
        <f t="shared" si="2"/>
        <v>78564.2</v>
      </c>
      <c r="N54" s="32">
        <v>83749.440000000002</v>
      </c>
      <c r="O54" s="32"/>
      <c r="P54" s="32">
        <f t="shared" si="3"/>
        <v>83749.440000000002</v>
      </c>
    </row>
    <row r="55" spans="1:16" ht="24" x14ac:dyDescent="0.3">
      <c r="A55" s="40" t="s">
        <v>79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80</v>
      </c>
      <c r="G55" s="29" t="s">
        <v>48</v>
      </c>
      <c r="H55" s="32">
        <v>213359.84</v>
      </c>
      <c r="I55" s="32"/>
      <c r="J55" s="32">
        <f t="shared" si="1"/>
        <v>213359.84</v>
      </c>
      <c r="K55" s="32">
        <v>233902.72</v>
      </c>
      <c r="L55" s="32"/>
      <c r="M55" s="32">
        <f t="shared" si="2"/>
        <v>233902.72</v>
      </c>
      <c r="N55" s="32">
        <v>243492.73</v>
      </c>
      <c r="O55" s="32"/>
      <c r="P55" s="32">
        <f t="shared" si="3"/>
        <v>243492.73</v>
      </c>
    </row>
    <row r="56" spans="1:16" x14ac:dyDescent="0.3">
      <c r="A56" s="40" t="s">
        <v>81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82</v>
      </c>
      <c r="G56" s="29" t="s">
        <v>48</v>
      </c>
      <c r="H56" s="32">
        <v>29895.15</v>
      </c>
      <c r="I56" s="32">
        <v>404.85</v>
      </c>
      <c r="J56" s="32">
        <f t="shared" si="1"/>
        <v>30300</v>
      </c>
      <c r="K56" s="32">
        <v>50000</v>
      </c>
      <c r="L56" s="32"/>
      <c r="M56" s="32">
        <f t="shared" si="2"/>
        <v>50000</v>
      </c>
      <c r="N56" s="32">
        <v>50000</v>
      </c>
      <c r="O56" s="32"/>
      <c r="P56" s="32">
        <f t="shared" si="3"/>
        <v>50000</v>
      </c>
    </row>
    <row r="57" spans="1:16" ht="24" x14ac:dyDescent="0.3">
      <c r="A57" s="40" t="s">
        <v>83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84</v>
      </c>
      <c r="G57" s="29" t="s">
        <v>48</v>
      </c>
      <c r="H57" s="32">
        <v>40000</v>
      </c>
      <c r="I57" s="32"/>
      <c r="J57" s="32">
        <f t="shared" si="1"/>
        <v>40000</v>
      </c>
      <c r="K57" s="32">
        <v>40000</v>
      </c>
      <c r="L57" s="32"/>
      <c r="M57" s="32">
        <f t="shared" si="2"/>
        <v>40000</v>
      </c>
      <c r="N57" s="32">
        <v>40000</v>
      </c>
      <c r="O57" s="32"/>
      <c r="P57" s="32">
        <f t="shared" si="3"/>
        <v>40000</v>
      </c>
    </row>
    <row r="58" spans="1:16" x14ac:dyDescent="0.3">
      <c r="A58" s="82" t="s">
        <v>85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86</v>
      </c>
      <c r="G58" s="29" t="s">
        <v>48</v>
      </c>
      <c r="H58" s="32">
        <v>30000</v>
      </c>
      <c r="I58" s="32"/>
      <c r="J58" s="32">
        <f t="shared" si="1"/>
        <v>30000</v>
      </c>
      <c r="K58" s="32">
        <v>30000</v>
      </c>
      <c r="L58" s="32"/>
      <c r="M58" s="32">
        <f t="shared" si="2"/>
        <v>30000</v>
      </c>
      <c r="N58" s="32">
        <v>30000</v>
      </c>
      <c r="O58" s="32"/>
      <c r="P58" s="32">
        <f t="shared" si="3"/>
        <v>30000</v>
      </c>
    </row>
    <row r="59" spans="1:16" x14ac:dyDescent="0.3">
      <c r="A59" s="40" t="s">
        <v>87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88</v>
      </c>
      <c r="G59" s="29" t="s">
        <v>48</v>
      </c>
      <c r="H59" s="32">
        <v>1330236</v>
      </c>
      <c r="I59" s="32"/>
      <c r="J59" s="32">
        <f t="shared" si="1"/>
        <v>1330236</v>
      </c>
      <c r="K59" s="32">
        <v>1330236</v>
      </c>
      <c r="L59" s="32"/>
      <c r="M59" s="32">
        <f t="shared" si="2"/>
        <v>1330236</v>
      </c>
      <c r="N59" s="32">
        <v>1330236</v>
      </c>
      <c r="O59" s="32"/>
      <c r="P59" s="32">
        <f t="shared" si="3"/>
        <v>1330236</v>
      </c>
    </row>
    <row r="60" spans="1:16" x14ac:dyDescent="0.3">
      <c r="A60" s="40"/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90</v>
      </c>
      <c r="G60" s="29" t="s">
        <v>48</v>
      </c>
      <c r="H60" s="32">
        <v>70138</v>
      </c>
      <c r="I60" s="32"/>
      <c r="J60" s="32">
        <f t="shared" si="1"/>
        <v>70138</v>
      </c>
      <c r="K60" s="32"/>
      <c r="L60" s="32"/>
      <c r="M60" s="32"/>
      <c r="N60" s="32"/>
      <c r="O60" s="32"/>
      <c r="P60" s="32"/>
    </row>
    <row r="61" spans="1:16" x14ac:dyDescent="0.3">
      <c r="A61" s="40" t="s">
        <v>91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92</v>
      </c>
      <c r="G61" s="29" t="s">
        <v>48</v>
      </c>
      <c r="H61" s="32">
        <v>80000</v>
      </c>
      <c r="I61" s="32"/>
      <c r="J61" s="32">
        <f t="shared" si="1"/>
        <v>80000</v>
      </c>
      <c r="K61" s="32">
        <v>80000</v>
      </c>
      <c r="L61" s="32"/>
      <c r="M61" s="32">
        <f t="shared" si="2"/>
        <v>80000</v>
      </c>
      <c r="N61" s="32">
        <v>80000</v>
      </c>
      <c r="O61" s="32"/>
      <c r="P61" s="32">
        <f t="shared" si="3"/>
        <v>80000</v>
      </c>
    </row>
    <row r="62" spans="1:16" x14ac:dyDescent="0.3">
      <c r="A62" s="40" t="s">
        <v>93</v>
      </c>
      <c r="B62" s="28" t="s">
        <v>43</v>
      </c>
      <c r="C62" s="28" t="s">
        <v>44</v>
      </c>
      <c r="D62" s="29" t="s">
        <v>45</v>
      </c>
      <c r="E62" s="29" t="s">
        <v>94</v>
      </c>
      <c r="F62" s="29" t="s">
        <v>95</v>
      </c>
      <c r="G62" s="29" t="s">
        <v>48</v>
      </c>
      <c r="H62" s="32">
        <v>1256402</v>
      </c>
      <c r="I62" s="32"/>
      <c r="J62" s="32">
        <f t="shared" si="1"/>
        <v>1256402</v>
      </c>
      <c r="K62" s="32">
        <v>1256402</v>
      </c>
      <c r="L62" s="32"/>
      <c r="M62" s="32">
        <f t="shared" si="2"/>
        <v>1256402</v>
      </c>
      <c r="N62" s="32">
        <v>1256402</v>
      </c>
      <c r="O62" s="32"/>
      <c r="P62" s="32">
        <f t="shared" si="3"/>
        <v>1256402</v>
      </c>
    </row>
    <row r="63" spans="1:16" x14ac:dyDescent="0.3">
      <c r="A63" s="40" t="s">
        <v>96</v>
      </c>
      <c r="B63" s="28" t="s">
        <v>43</v>
      </c>
      <c r="C63" s="28" t="s">
        <v>44</v>
      </c>
      <c r="D63" s="29" t="s">
        <v>45</v>
      </c>
      <c r="E63" s="29" t="s">
        <v>94</v>
      </c>
      <c r="F63" s="29" t="s">
        <v>97</v>
      </c>
      <c r="G63" s="29" t="s">
        <v>48</v>
      </c>
      <c r="H63" s="32">
        <v>16817</v>
      </c>
      <c r="I63" s="32"/>
      <c r="J63" s="32">
        <f t="shared" si="1"/>
        <v>16817</v>
      </c>
      <c r="K63" s="32">
        <v>16817</v>
      </c>
      <c r="L63" s="32"/>
      <c r="M63" s="32">
        <f t="shared" si="2"/>
        <v>16817</v>
      </c>
      <c r="N63" s="32">
        <v>16817</v>
      </c>
      <c r="O63" s="32"/>
      <c r="P63" s="32">
        <f t="shared" si="3"/>
        <v>16817</v>
      </c>
    </row>
    <row r="64" spans="1:16" ht="24" x14ac:dyDescent="0.3">
      <c r="A64" s="40" t="s">
        <v>229</v>
      </c>
      <c r="B64" s="28" t="s">
        <v>43</v>
      </c>
      <c r="C64" s="28" t="s">
        <v>44</v>
      </c>
      <c r="D64" s="29" t="s">
        <v>45</v>
      </c>
      <c r="E64" s="29" t="s">
        <v>227</v>
      </c>
      <c r="F64" s="29" t="s">
        <v>228</v>
      </c>
      <c r="G64" s="29" t="s">
        <v>48</v>
      </c>
      <c r="H64" s="32">
        <v>95.75</v>
      </c>
      <c r="I64" s="32"/>
      <c r="J64" s="32">
        <f t="shared" si="1"/>
        <v>95.75</v>
      </c>
      <c r="K64" s="32">
        <v>0</v>
      </c>
      <c r="L64" s="32"/>
      <c r="M64" s="32">
        <f t="shared" si="2"/>
        <v>0</v>
      </c>
      <c r="N64" s="32">
        <v>0</v>
      </c>
      <c r="O64" s="32"/>
      <c r="P64" s="32">
        <f t="shared" si="3"/>
        <v>0</v>
      </c>
    </row>
    <row r="65" spans="1:16" x14ac:dyDescent="0.3">
      <c r="A65" s="672" t="s">
        <v>98</v>
      </c>
      <c r="B65" s="672"/>
      <c r="C65" s="672"/>
      <c r="D65" s="672"/>
      <c r="E65" s="672"/>
      <c r="F65" s="672"/>
      <c r="G65" s="672"/>
      <c r="H65" s="83">
        <f>SUM(H37:H64)</f>
        <v>12084290.520000001</v>
      </c>
      <c r="I65" s="83">
        <f t="shared" ref="I65:P65" si="4">SUM(I37:I64)</f>
        <v>404.85</v>
      </c>
      <c r="J65" s="83">
        <f t="shared" si="4"/>
        <v>12084695.370000001</v>
      </c>
      <c r="K65" s="83">
        <f t="shared" si="4"/>
        <v>13841931.029999999</v>
      </c>
      <c r="L65" s="83">
        <f t="shared" si="4"/>
        <v>0</v>
      </c>
      <c r="M65" s="83">
        <f t="shared" si="4"/>
        <v>13841931.029999999</v>
      </c>
      <c r="N65" s="83">
        <f t="shared" si="4"/>
        <v>14169934.189999999</v>
      </c>
      <c r="O65" s="83">
        <f t="shared" si="4"/>
        <v>0</v>
      </c>
      <c r="P65" s="83">
        <f t="shared" si="4"/>
        <v>14169934.189999999</v>
      </c>
    </row>
    <row r="66" spans="1:16" x14ac:dyDescent="0.3">
      <c r="A66" s="661" t="s">
        <v>41</v>
      </c>
      <c r="B66" s="661"/>
      <c r="C66" s="661"/>
      <c r="D66" s="661"/>
      <c r="E66" s="661"/>
      <c r="F66" s="661"/>
      <c r="G66" s="661"/>
      <c r="H66" s="661"/>
      <c r="I66" s="661"/>
      <c r="J66" s="661"/>
      <c r="K66" s="661"/>
      <c r="L66" s="661"/>
      <c r="M66" s="661"/>
      <c r="N66" s="661"/>
      <c r="O66" s="661"/>
      <c r="P66" s="661"/>
    </row>
    <row r="67" spans="1:16" x14ac:dyDescent="0.3">
      <c r="A67" s="263" t="s">
        <v>99</v>
      </c>
      <c r="B67" s="28" t="s">
        <v>43</v>
      </c>
      <c r="C67" s="28" t="s">
        <v>100</v>
      </c>
      <c r="D67" s="29" t="s">
        <v>101</v>
      </c>
      <c r="E67" s="30">
        <v>111</v>
      </c>
      <c r="F67" s="31">
        <v>211000</v>
      </c>
      <c r="G67" s="30">
        <v>1000</v>
      </c>
      <c r="H67" s="32">
        <v>4486117.59</v>
      </c>
      <c r="I67" s="32"/>
      <c r="J67" s="32">
        <f>H67+I67</f>
        <v>4486117.59</v>
      </c>
      <c r="K67" s="32">
        <v>4488786.72</v>
      </c>
      <c r="L67" s="32"/>
      <c r="M67" s="32">
        <f>K67+L67</f>
        <v>4488786.72</v>
      </c>
      <c r="N67" s="32">
        <v>4488786.72</v>
      </c>
      <c r="O67" s="32"/>
      <c r="P67" s="32">
        <f>N67+O67</f>
        <v>4488786.72</v>
      </c>
    </row>
    <row r="68" spans="1:16" ht="36" x14ac:dyDescent="0.3">
      <c r="A68" s="36" t="s">
        <v>210</v>
      </c>
      <c r="B68" s="28" t="s">
        <v>43</v>
      </c>
      <c r="C68" s="28" t="s">
        <v>100</v>
      </c>
      <c r="D68" s="29" t="s">
        <v>101</v>
      </c>
      <c r="E68" s="30">
        <v>111</v>
      </c>
      <c r="F68" s="31">
        <v>266100</v>
      </c>
      <c r="G68" s="30">
        <v>1000</v>
      </c>
      <c r="H68" s="32">
        <v>2669.13</v>
      </c>
      <c r="I68" s="32"/>
      <c r="J68" s="32">
        <f>H68+I68</f>
        <v>2669.13</v>
      </c>
      <c r="K68" s="32"/>
      <c r="L68" s="32"/>
      <c r="M68" s="32"/>
      <c r="N68" s="32"/>
      <c r="O68" s="32"/>
      <c r="P68" s="32"/>
    </row>
    <row r="69" spans="1:16" ht="36" x14ac:dyDescent="0.3">
      <c r="A69" s="40" t="s">
        <v>49</v>
      </c>
      <c r="B69" s="28" t="s">
        <v>43</v>
      </c>
      <c r="C69" s="28" t="s">
        <v>100</v>
      </c>
      <c r="D69" s="29" t="s">
        <v>101</v>
      </c>
      <c r="E69" s="30">
        <v>112</v>
      </c>
      <c r="F69" s="31">
        <v>214000</v>
      </c>
      <c r="G69" s="30">
        <v>1000</v>
      </c>
      <c r="H69" s="32">
        <v>197426.09</v>
      </c>
      <c r="I69" s="32"/>
      <c r="J69" s="32">
        <f t="shared" ref="J69:J97" si="5">H69+I69</f>
        <v>197426.09</v>
      </c>
      <c r="K69" s="32">
        <v>20000</v>
      </c>
      <c r="L69" s="32"/>
      <c r="M69" s="32">
        <f t="shared" ref="M69:M97" si="6">K69+L69</f>
        <v>20000</v>
      </c>
      <c r="N69" s="32">
        <v>20000</v>
      </c>
      <c r="O69" s="32"/>
      <c r="P69" s="32">
        <f t="shared" ref="P69:P97" si="7">N69+O69</f>
        <v>20000</v>
      </c>
    </row>
    <row r="70" spans="1:16" x14ac:dyDescent="0.3">
      <c r="A70" s="263" t="s">
        <v>50</v>
      </c>
      <c r="B70" s="28" t="s">
        <v>43</v>
      </c>
      <c r="C70" s="28" t="s">
        <v>100</v>
      </c>
      <c r="D70" s="29" t="s">
        <v>101</v>
      </c>
      <c r="E70" s="30">
        <v>119</v>
      </c>
      <c r="F70" s="30">
        <v>213000</v>
      </c>
      <c r="G70" s="30">
        <v>1000</v>
      </c>
      <c r="H70" s="32">
        <v>1355613.59</v>
      </c>
      <c r="I70" s="32"/>
      <c r="J70" s="32">
        <f t="shared" si="5"/>
        <v>1355613.59</v>
      </c>
      <c r="K70" s="32">
        <v>1355613.59</v>
      </c>
      <c r="L70" s="32"/>
      <c r="M70" s="32">
        <f t="shared" si="6"/>
        <v>1355613.59</v>
      </c>
      <c r="N70" s="32">
        <v>1355613.59</v>
      </c>
      <c r="O70" s="32"/>
      <c r="P70" s="32">
        <f t="shared" si="7"/>
        <v>1355613.59</v>
      </c>
    </row>
    <row r="71" spans="1:16" x14ac:dyDescent="0.3">
      <c r="A71" s="263" t="s">
        <v>53</v>
      </c>
      <c r="B71" s="28" t="s">
        <v>43</v>
      </c>
      <c r="C71" s="28" t="s">
        <v>100</v>
      </c>
      <c r="D71" s="29" t="s">
        <v>101</v>
      </c>
      <c r="E71" s="30">
        <v>244</v>
      </c>
      <c r="F71" s="30">
        <v>221100</v>
      </c>
      <c r="G71" s="30">
        <v>1000</v>
      </c>
      <c r="H71" s="32">
        <v>300</v>
      </c>
      <c r="I71" s="32"/>
      <c r="J71" s="32">
        <f t="shared" si="5"/>
        <v>300</v>
      </c>
      <c r="K71" s="32">
        <v>0</v>
      </c>
      <c r="L71" s="32"/>
      <c r="M71" s="32">
        <f t="shared" si="6"/>
        <v>0</v>
      </c>
      <c r="N71" s="32">
        <v>0</v>
      </c>
      <c r="O71" s="32"/>
      <c r="P71" s="32">
        <f t="shared" si="7"/>
        <v>0</v>
      </c>
    </row>
    <row r="72" spans="1:16" x14ac:dyDescent="0.3">
      <c r="A72" s="81" t="s">
        <v>58</v>
      </c>
      <c r="B72" s="28" t="s">
        <v>43</v>
      </c>
      <c r="C72" s="28" t="s">
        <v>100</v>
      </c>
      <c r="D72" s="29" t="s">
        <v>101</v>
      </c>
      <c r="E72" s="29" t="s">
        <v>59</v>
      </c>
      <c r="F72" s="29" t="s">
        <v>60</v>
      </c>
      <c r="G72" s="29" t="s">
        <v>48</v>
      </c>
      <c r="H72" s="32">
        <v>3576721.75</v>
      </c>
      <c r="I72" s="32"/>
      <c r="J72" s="32">
        <f t="shared" si="5"/>
        <v>3576721.75</v>
      </c>
      <c r="K72" s="32">
        <v>4226794.0999999996</v>
      </c>
      <c r="L72" s="32"/>
      <c r="M72" s="32">
        <f t="shared" si="6"/>
        <v>4226794.0999999996</v>
      </c>
      <c r="N72" s="32">
        <v>4420314.8899999997</v>
      </c>
      <c r="O72" s="32"/>
      <c r="P72" s="32">
        <f t="shared" si="7"/>
        <v>4420314.8899999997</v>
      </c>
    </row>
    <row r="73" spans="1:16" x14ac:dyDescent="0.3">
      <c r="A73" s="40" t="s">
        <v>61</v>
      </c>
      <c r="B73" s="28" t="s">
        <v>43</v>
      </c>
      <c r="C73" s="28" t="s">
        <v>100</v>
      </c>
      <c r="D73" s="29" t="s">
        <v>101</v>
      </c>
      <c r="E73" s="29" t="s">
        <v>59</v>
      </c>
      <c r="F73" s="29" t="s">
        <v>62</v>
      </c>
      <c r="G73" s="29" t="s">
        <v>48</v>
      </c>
      <c r="H73" s="32">
        <v>1343722.52</v>
      </c>
      <c r="I73" s="32"/>
      <c r="J73" s="32">
        <f t="shared" si="5"/>
        <v>1343722.52</v>
      </c>
      <c r="K73" s="32">
        <v>1902380.6</v>
      </c>
      <c r="L73" s="32"/>
      <c r="M73" s="32">
        <f t="shared" si="6"/>
        <v>1902380.6</v>
      </c>
      <c r="N73" s="32">
        <v>1983351.63</v>
      </c>
      <c r="O73" s="32"/>
      <c r="P73" s="32">
        <f t="shared" si="7"/>
        <v>1983351.63</v>
      </c>
    </row>
    <row r="74" spans="1:16" x14ac:dyDescent="0.3">
      <c r="A74" s="40" t="s">
        <v>63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64</v>
      </c>
      <c r="G74" s="29" t="s">
        <v>48</v>
      </c>
      <c r="H74" s="32">
        <v>121057.60000000001</v>
      </c>
      <c r="I74" s="32"/>
      <c r="J74" s="32">
        <f t="shared" si="5"/>
        <v>121057.60000000001</v>
      </c>
      <c r="K74" s="32">
        <v>172092.96</v>
      </c>
      <c r="L74" s="32"/>
      <c r="M74" s="32">
        <f t="shared" si="6"/>
        <v>172092.96</v>
      </c>
      <c r="N74" s="32">
        <v>179678.2</v>
      </c>
      <c r="O74" s="32"/>
      <c r="P74" s="32">
        <f t="shared" si="7"/>
        <v>179678.2</v>
      </c>
    </row>
    <row r="75" spans="1:16" x14ac:dyDescent="0.3">
      <c r="A75" s="40" t="s">
        <v>65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66</v>
      </c>
      <c r="G75" s="29" t="s">
        <v>48</v>
      </c>
      <c r="H75" s="32">
        <v>182131.20000000001</v>
      </c>
      <c r="I75" s="32"/>
      <c r="J75" s="32">
        <f t="shared" si="5"/>
        <v>182131.20000000001</v>
      </c>
      <c r="K75" s="32">
        <v>295668.96000000002</v>
      </c>
      <c r="L75" s="32"/>
      <c r="M75" s="32">
        <f t="shared" si="6"/>
        <v>295668.96000000002</v>
      </c>
      <c r="N75" s="32">
        <v>308699.12</v>
      </c>
      <c r="O75" s="32"/>
      <c r="P75" s="32">
        <f t="shared" si="7"/>
        <v>308699.12</v>
      </c>
    </row>
    <row r="76" spans="1:16" x14ac:dyDescent="0.3">
      <c r="A76" s="81" t="s">
        <v>67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68</v>
      </c>
      <c r="G76" s="29" t="s">
        <v>48</v>
      </c>
      <c r="H76" s="32">
        <v>59536.4</v>
      </c>
      <c r="I76" s="32"/>
      <c r="J76" s="32">
        <f t="shared" si="5"/>
        <v>59536.4</v>
      </c>
      <c r="K76" s="32">
        <v>84527.22</v>
      </c>
      <c r="L76" s="32"/>
      <c r="M76" s="32">
        <f t="shared" si="6"/>
        <v>84527.22</v>
      </c>
      <c r="N76" s="32">
        <v>86184.55</v>
      </c>
      <c r="O76" s="32"/>
      <c r="P76" s="32">
        <f t="shared" si="7"/>
        <v>86184.55</v>
      </c>
    </row>
    <row r="77" spans="1:16" ht="24" x14ac:dyDescent="0.3">
      <c r="A77" s="40" t="s">
        <v>69</v>
      </c>
      <c r="B77" s="28" t="s">
        <v>43</v>
      </c>
      <c r="C77" s="28" t="s">
        <v>100</v>
      </c>
      <c r="D77" s="29" t="s">
        <v>101</v>
      </c>
      <c r="E77" s="29" t="s">
        <v>54</v>
      </c>
      <c r="F77" s="29" t="s">
        <v>70</v>
      </c>
      <c r="G77" s="29" t="s">
        <v>48</v>
      </c>
      <c r="H77" s="32">
        <v>13200</v>
      </c>
      <c r="I77" s="32"/>
      <c r="J77" s="32">
        <f t="shared" si="5"/>
        <v>13200</v>
      </c>
      <c r="K77" s="32">
        <v>18000</v>
      </c>
      <c r="L77" s="32"/>
      <c r="M77" s="32">
        <f t="shared" si="6"/>
        <v>18000</v>
      </c>
      <c r="N77" s="32">
        <v>22500</v>
      </c>
      <c r="O77" s="32"/>
      <c r="P77" s="32">
        <f t="shared" si="7"/>
        <v>22500</v>
      </c>
    </row>
    <row r="78" spans="1:16" ht="24" x14ac:dyDescent="0.3">
      <c r="A78" s="81" t="s">
        <v>102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72</v>
      </c>
      <c r="G78" s="29" t="s">
        <v>48</v>
      </c>
      <c r="H78" s="32">
        <v>94200</v>
      </c>
      <c r="I78" s="32"/>
      <c r="J78" s="32">
        <f t="shared" si="5"/>
        <v>94200</v>
      </c>
      <c r="K78" s="32">
        <v>85500</v>
      </c>
      <c r="L78" s="32"/>
      <c r="M78" s="32">
        <f t="shared" si="6"/>
        <v>85500</v>
      </c>
      <c r="N78" s="32">
        <v>106875</v>
      </c>
      <c r="O78" s="32"/>
      <c r="P78" s="32">
        <f t="shared" si="7"/>
        <v>106875</v>
      </c>
    </row>
    <row r="79" spans="1:16" x14ac:dyDescent="0.3">
      <c r="A79" s="40" t="s">
        <v>73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74</v>
      </c>
      <c r="G79" s="29" t="s">
        <v>48</v>
      </c>
      <c r="H79" s="32">
        <v>120000</v>
      </c>
      <c r="I79" s="32"/>
      <c r="J79" s="32">
        <f t="shared" si="5"/>
        <v>120000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75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76</v>
      </c>
      <c r="G80" s="29" t="s">
        <v>48</v>
      </c>
      <c r="H80" s="32">
        <v>0</v>
      </c>
      <c r="I80" s="32"/>
      <c r="J80" s="32">
        <f t="shared" si="5"/>
        <v>0</v>
      </c>
      <c r="K80" s="34"/>
      <c r="L80" s="34"/>
      <c r="M80" s="32">
        <f t="shared" si="6"/>
        <v>0</v>
      </c>
      <c r="N80" s="34"/>
      <c r="O80" s="32"/>
      <c r="P80" s="32">
        <f t="shared" si="7"/>
        <v>0</v>
      </c>
    </row>
    <row r="81" spans="1:16" x14ac:dyDescent="0.3">
      <c r="A81" s="40" t="s">
        <v>77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78</v>
      </c>
      <c r="G81" s="29" t="s">
        <v>48</v>
      </c>
      <c r="H81" s="32">
        <v>63765.84</v>
      </c>
      <c r="I81" s="32"/>
      <c r="J81" s="32">
        <f t="shared" si="5"/>
        <v>63765.84</v>
      </c>
      <c r="K81" s="32">
        <v>99250</v>
      </c>
      <c r="L81" s="32"/>
      <c r="M81" s="32">
        <f t="shared" si="6"/>
        <v>99250</v>
      </c>
      <c r="N81" s="32">
        <v>124062.5</v>
      </c>
      <c r="O81" s="32"/>
      <c r="P81" s="32">
        <f t="shared" si="7"/>
        <v>124062.5</v>
      </c>
    </row>
    <row r="82" spans="1:16" x14ac:dyDescent="0.3">
      <c r="A82" s="263" t="s">
        <v>103</v>
      </c>
      <c r="B82" s="40" t="s">
        <v>43</v>
      </c>
      <c r="C82" s="40" t="s">
        <v>100</v>
      </c>
      <c r="D82" s="29" t="s">
        <v>101</v>
      </c>
      <c r="E82" s="263">
        <v>244</v>
      </c>
      <c r="F82" s="42">
        <v>226500</v>
      </c>
      <c r="G82" s="29" t="s">
        <v>48</v>
      </c>
      <c r="H82" s="32">
        <v>195300</v>
      </c>
      <c r="I82" s="32"/>
      <c r="J82" s="32">
        <f t="shared" si="5"/>
        <v>195300</v>
      </c>
      <c r="K82" s="32">
        <v>244125</v>
      </c>
      <c r="L82" s="32"/>
      <c r="M82" s="32">
        <f t="shared" si="6"/>
        <v>244125</v>
      </c>
      <c r="N82" s="32">
        <v>305156.25</v>
      </c>
      <c r="O82" s="32"/>
      <c r="P82" s="32">
        <f t="shared" si="7"/>
        <v>305156.25</v>
      </c>
    </row>
    <row r="83" spans="1:16" ht="24" x14ac:dyDescent="0.3">
      <c r="A83" s="40" t="s">
        <v>79</v>
      </c>
      <c r="B83" s="40" t="s">
        <v>43</v>
      </c>
      <c r="C83" s="40" t="s">
        <v>100</v>
      </c>
      <c r="D83" s="29" t="s">
        <v>101</v>
      </c>
      <c r="E83" s="263">
        <v>244</v>
      </c>
      <c r="F83" s="42">
        <v>226800</v>
      </c>
      <c r="G83" s="29" t="s">
        <v>48</v>
      </c>
      <c r="H83" s="32">
        <v>335000</v>
      </c>
      <c r="I83" s="32"/>
      <c r="J83" s="32">
        <f t="shared" si="5"/>
        <v>335000</v>
      </c>
      <c r="K83" s="32">
        <v>337000</v>
      </c>
      <c r="L83" s="32"/>
      <c r="M83" s="32">
        <f t="shared" si="6"/>
        <v>337000</v>
      </c>
      <c r="N83" s="32">
        <v>337000</v>
      </c>
      <c r="O83" s="32"/>
      <c r="P83" s="32">
        <f t="shared" si="7"/>
        <v>337000</v>
      </c>
    </row>
    <row r="84" spans="1:16" x14ac:dyDescent="0.3">
      <c r="A84" s="40" t="s">
        <v>81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82</v>
      </c>
      <c r="G84" s="29" t="s">
        <v>48</v>
      </c>
      <c r="H84" s="32">
        <v>84700.94</v>
      </c>
      <c r="I84" s="32">
        <v>-404.85</v>
      </c>
      <c r="J84" s="32">
        <f t="shared" si="5"/>
        <v>84296.09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104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105</v>
      </c>
      <c r="G85" s="29" t="s">
        <v>48</v>
      </c>
      <c r="H85" s="32">
        <v>14000</v>
      </c>
      <c r="I85" s="32"/>
      <c r="J85" s="32">
        <f t="shared" si="5"/>
        <v>14000</v>
      </c>
      <c r="K85" s="32">
        <v>14000</v>
      </c>
      <c r="L85" s="32"/>
      <c r="M85" s="32">
        <f t="shared" si="6"/>
        <v>14000</v>
      </c>
      <c r="N85" s="32">
        <v>16000</v>
      </c>
      <c r="O85" s="32"/>
      <c r="P85" s="32">
        <f t="shared" si="7"/>
        <v>16000</v>
      </c>
    </row>
    <row r="86" spans="1:16" ht="24" x14ac:dyDescent="0.3">
      <c r="A86" s="40" t="s">
        <v>83</v>
      </c>
      <c r="B86" s="28" t="s">
        <v>43</v>
      </c>
      <c r="C86" s="28" t="s">
        <v>100</v>
      </c>
      <c r="D86" s="29" t="s">
        <v>101</v>
      </c>
      <c r="E86" s="29" t="s">
        <v>54</v>
      </c>
      <c r="F86" s="43" t="s">
        <v>84</v>
      </c>
      <c r="G86" s="29" t="s">
        <v>48</v>
      </c>
      <c r="H86" s="32">
        <v>40000</v>
      </c>
      <c r="I86" s="32"/>
      <c r="J86" s="32">
        <f t="shared" si="5"/>
        <v>40000</v>
      </c>
      <c r="K86" s="32">
        <v>40000</v>
      </c>
      <c r="L86" s="32"/>
      <c r="M86" s="32">
        <f t="shared" si="6"/>
        <v>40000</v>
      </c>
      <c r="N86" s="32">
        <v>40000</v>
      </c>
      <c r="O86" s="32"/>
      <c r="P86" s="32">
        <f t="shared" si="7"/>
        <v>40000</v>
      </c>
    </row>
    <row r="87" spans="1:16" x14ac:dyDescent="0.3">
      <c r="A87" s="82" t="s">
        <v>85</v>
      </c>
      <c r="B87" s="28" t="s">
        <v>43</v>
      </c>
      <c r="C87" s="28" t="s">
        <v>100</v>
      </c>
      <c r="D87" s="29" t="s">
        <v>101</v>
      </c>
      <c r="E87" s="29" t="s">
        <v>54</v>
      </c>
      <c r="F87" s="43" t="s">
        <v>86</v>
      </c>
      <c r="G87" s="29" t="s">
        <v>48</v>
      </c>
      <c r="H87" s="32">
        <v>30000</v>
      </c>
      <c r="I87" s="32"/>
      <c r="J87" s="32">
        <f t="shared" si="5"/>
        <v>30000</v>
      </c>
      <c r="K87" s="32">
        <v>30000</v>
      </c>
      <c r="L87" s="32"/>
      <c r="M87" s="32">
        <f t="shared" si="6"/>
        <v>30000</v>
      </c>
      <c r="N87" s="32">
        <v>30000</v>
      </c>
      <c r="O87" s="32"/>
      <c r="P87" s="32">
        <f t="shared" si="7"/>
        <v>30000</v>
      </c>
    </row>
    <row r="88" spans="1:16" x14ac:dyDescent="0.3">
      <c r="A88" s="82" t="s">
        <v>220</v>
      </c>
      <c r="B88" s="28" t="s">
        <v>43</v>
      </c>
      <c r="C88" s="28" t="s">
        <v>100</v>
      </c>
      <c r="D88" s="29" t="s">
        <v>101</v>
      </c>
      <c r="E88" s="29" t="s">
        <v>54</v>
      </c>
      <c r="F88" s="43" t="s">
        <v>219</v>
      </c>
      <c r="G88" s="29" t="s">
        <v>48</v>
      </c>
      <c r="H88" s="32">
        <v>150000</v>
      </c>
      <c r="I88" s="32"/>
      <c r="J88" s="32">
        <f t="shared" si="5"/>
        <v>150000</v>
      </c>
      <c r="K88" s="32">
        <v>0</v>
      </c>
      <c r="L88" s="32"/>
      <c r="M88" s="32">
        <f t="shared" si="6"/>
        <v>0</v>
      </c>
      <c r="N88" s="32">
        <v>0</v>
      </c>
      <c r="O88" s="32"/>
      <c r="P88" s="32">
        <f t="shared" si="7"/>
        <v>0</v>
      </c>
    </row>
    <row r="89" spans="1:16" x14ac:dyDescent="0.3">
      <c r="A89" s="40" t="s">
        <v>89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90</v>
      </c>
      <c r="G89" s="29" t="s">
        <v>48</v>
      </c>
      <c r="H89" s="32">
        <v>54556</v>
      </c>
      <c r="I89" s="32"/>
      <c r="J89" s="32">
        <f t="shared" si="5"/>
        <v>54556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40" t="s">
        <v>106</v>
      </c>
      <c r="B90" s="44" t="s">
        <v>43</v>
      </c>
      <c r="C90" s="44" t="s">
        <v>100</v>
      </c>
      <c r="D90" s="29" t="s">
        <v>101</v>
      </c>
      <c r="E90" s="43" t="s">
        <v>54</v>
      </c>
      <c r="F90" s="43" t="s">
        <v>107</v>
      </c>
      <c r="G90" s="29" t="s">
        <v>48</v>
      </c>
      <c r="H90" s="32">
        <v>22500</v>
      </c>
      <c r="I90" s="32"/>
      <c r="J90" s="32">
        <f t="shared" si="5"/>
        <v>22500</v>
      </c>
      <c r="K90" s="32">
        <v>22500</v>
      </c>
      <c r="L90" s="32"/>
      <c r="M90" s="32">
        <f t="shared" si="6"/>
        <v>22500</v>
      </c>
      <c r="N90" s="32">
        <v>22500</v>
      </c>
      <c r="O90" s="32"/>
      <c r="P90" s="32">
        <f t="shared" si="7"/>
        <v>22500</v>
      </c>
    </row>
    <row r="91" spans="1:16" x14ac:dyDescent="0.3">
      <c r="A91" s="40" t="s">
        <v>91</v>
      </c>
      <c r="B91" s="28" t="s">
        <v>43</v>
      </c>
      <c r="C91" s="28" t="s">
        <v>100</v>
      </c>
      <c r="D91" s="29" t="s">
        <v>101</v>
      </c>
      <c r="E91" s="45" t="s">
        <v>54</v>
      </c>
      <c r="F91" s="45" t="s">
        <v>92</v>
      </c>
      <c r="G91" s="45" t="s">
        <v>48</v>
      </c>
      <c r="H91" s="32">
        <v>65444</v>
      </c>
      <c r="I91" s="32"/>
      <c r="J91" s="32">
        <f t="shared" si="5"/>
        <v>65444</v>
      </c>
      <c r="K91" s="32">
        <v>80000</v>
      </c>
      <c r="L91" s="32"/>
      <c r="M91" s="32">
        <f t="shared" si="6"/>
        <v>80000</v>
      </c>
      <c r="N91" s="32">
        <v>80000</v>
      </c>
      <c r="O91" s="32"/>
      <c r="P91" s="32">
        <f t="shared" si="7"/>
        <v>80000</v>
      </c>
    </row>
    <row r="92" spans="1:16" ht="24" x14ac:dyDescent="0.3">
      <c r="A92" s="40" t="s">
        <v>278</v>
      </c>
      <c r="B92" s="28" t="s">
        <v>43</v>
      </c>
      <c r="C92" s="28" t="s">
        <v>100</v>
      </c>
      <c r="D92" s="29" t="s">
        <v>101</v>
      </c>
      <c r="E92" s="45" t="s">
        <v>276</v>
      </c>
      <c r="F92" s="45" t="s">
        <v>275</v>
      </c>
      <c r="G92" s="45" t="s">
        <v>48</v>
      </c>
      <c r="H92" s="32">
        <v>29461.06</v>
      </c>
      <c r="I92" s="32"/>
      <c r="J92" s="32">
        <f t="shared" si="5"/>
        <v>29461.06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ht="24" x14ac:dyDescent="0.3">
      <c r="A93" s="40" t="s">
        <v>279</v>
      </c>
      <c r="B93" s="28" t="s">
        <v>43</v>
      </c>
      <c r="C93" s="28" t="s">
        <v>100</v>
      </c>
      <c r="D93" s="29" t="s">
        <v>101</v>
      </c>
      <c r="E93" s="45" t="s">
        <v>276</v>
      </c>
      <c r="F93" s="45" t="s">
        <v>277</v>
      </c>
      <c r="G93" s="45" t="s">
        <v>48</v>
      </c>
      <c r="H93" s="32">
        <v>10438</v>
      </c>
      <c r="I93" s="32"/>
      <c r="J93" s="32">
        <f t="shared" si="5"/>
        <v>10438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40" t="s">
        <v>93</v>
      </c>
      <c r="B94" s="28" t="s">
        <v>43</v>
      </c>
      <c r="C94" s="28" t="s">
        <v>100</v>
      </c>
      <c r="D94" s="29" t="s">
        <v>101</v>
      </c>
      <c r="E94" s="29" t="s">
        <v>94</v>
      </c>
      <c r="F94" s="46" t="s">
        <v>95</v>
      </c>
      <c r="G94" s="46" t="s">
        <v>48</v>
      </c>
      <c r="H94" s="32">
        <v>60238</v>
      </c>
      <c r="I94" s="32"/>
      <c r="J94" s="32">
        <f t="shared" si="5"/>
        <v>60238</v>
      </c>
      <c r="K94" s="32">
        <v>60238</v>
      </c>
      <c r="L94" s="32"/>
      <c r="M94" s="32">
        <f t="shared" si="6"/>
        <v>60238</v>
      </c>
      <c r="N94" s="32">
        <v>60238</v>
      </c>
      <c r="O94" s="32"/>
      <c r="P94" s="32">
        <f t="shared" si="7"/>
        <v>60238</v>
      </c>
    </row>
    <row r="95" spans="1:16" x14ac:dyDescent="0.3">
      <c r="A95" s="40" t="s">
        <v>108</v>
      </c>
      <c r="B95" s="28" t="s">
        <v>43</v>
      </c>
      <c r="C95" s="28" t="s">
        <v>100</v>
      </c>
      <c r="D95" s="29" t="s">
        <v>101</v>
      </c>
      <c r="E95" s="29" t="s">
        <v>94</v>
      </c>
      <c r="F95" s="46" t="s">
        <v>97</v>
      </c>
      <c r="G95" s="46" t="s">
        <v>48</v>
      </c>
      <c r="H95" s="32">
        <v>25281</v>
      </c>
      <c r="I95" s="32"/>
      <c r="J95" s="32">
        <f t="shared" si="5"/>
        <v>25281</v>
      </c>
      <c r="K95" s="32">
        <v>25281</v>
      </c>
      <c r="L95" s="32"/>
      <c r="M95" s="32">
        <f t="shared" si="6"/>
        <v>25281</v>
      </c>
      <c r="N95" s="32">
        <v>25281</v>
      </c>
      <c r="O95" s="32"/>
      <c r="P95" s="32">
        <f t="shared" si="7"/>
        <v>25281</v>
      </c>
    </row>
    <row r="96" spans="1:16" x14ac:dyDescent="0.3">
      <c r="A96" s="40" t="s">
        <v>109</v>
      </c>
      <c r="B96" s="28" t="s">
        <v>43</v>
      </c>
      <c r="C96" s="28" t="s">
        <v>100</v>
      </c>
      <c r="D96" s="29" t="s">
        <v>101</v>
      </c>
      <c r="E96" s="29" t="s">
        <v>110</v>
      </c>
      <c r="F96" s="46" t="s">
        <v>111</v>
      </c>
      <c r="G96" s="46" t="s">
        <v>48</v>
      </c>
      <c r="H96" s="32">
        <v>37790</v>
      </c>
      <c r="I96" s="32"/>
      <c r="J96" s="32">
        <f t="shared" si="5"/>
        <v>37790</v>
      </c>
      <c r="K96" s="32">
        <v>37790</v>
      </c>
      <c r="L96" s="32"/>
      <c r="M96" s="32">
        <f t="shared" si="6"/>
        <v>37790</v>
      </c>
      <c r="N96" s="32">
        <v>37790</v>
      </c>
      <c r="O96" s="32"/>
      <c r="P96" s="32">
        <f t="shared" si="7"/>
        <v>37790</v>
      </c>
    </row>
    <row r="97" spans="1:16" ht="24" x14ac:dyDescent="0.3">
      <c r="A97" s="40" t="s">
        <v>229</v>
      </c>
      <c r="B97" s="28" t="s">
        <v>43</v>
      </c>
      <c r="C97" s="28" t="s">
        <v>100</v>
      </c>
      <c r="D97" s="29" t="s">
        <v>101</v>
      </c>
      <c r="E97" s="29" t="s">
        <v>227</v>
      </c>
      <c r="F97" s="46" t="s">
        <v>228</v>
      </c>
      <c r="G97" s="46" t="s">
        <v>48</v>
      </c>
      <c r="H97" s="32">
        <v>177.02</v>
      </c>
      <c r="I97" s="32"/>
      <c r="J97" s="32">
        <f t="shared" si="5"/>
        <v>177.02</v>
      </c>
      <c r="K97" s="32">
        <v>0</v>
      </c>
      <c r="L97" s="32"/>
      <c r="M97" s="32">
        <f t="shared" si="6"/>
        <v>0</v>
      </c>
      <c r="N97" s="32">
        <v>0</v>
      </c>
      <c r="O97" s="32"/>
      <c r="P97" s="32">
        <f t="shared" si="7"/>
        <v>0</v>
      </c>
    </row>
    <row r="98" spans="1:16" x14ac:dyDescent="0.3">
      <c r="A98" s="672" t="s">
        <v>98</v>
      </c>
      <c r="B98" s="672"/>
      <c r="C98" s="672"/>
      <c r="D98" s="672"/>
      <c r="E98" s="672"/>
      <c r="F98" s="672"/>
      <c r="G98" s="672"/>
      <c r="H98" s="98">
        <f t="shared" ref="H98:P98" si="8">SUM(H67:H97)</f>
        <v>12771347.729999997</v>
      </c>
      <c r="I98" s="98">
        <f t="shared" si="8"/>
        <v>-404.85</v>
      </c>
      <c r="J98" s="98">
        <f t="shared" si="8"/>
        <v>12770942.879999997</v>
      </c>
      <c r="K98" s="98">
        <f t="shared" si="8"/>
        <v>13879548.150000002</v>
      </c>
      <c r="L98" s="98">
        <f t="shared" si="8"/>
        <v>0</v>
      </c>
      <c r="M98" s="98">
        <f t="shared" si="8"/>
        <v>13879548.150000002</v>
      </c>
      <c r="N98" s="98">
        <f t="shared" si="8"/>
        <v>14290031.449999997</v>
      </c>
      <c r="O98" s="98">
        <f t="shared" si="8"/>
        <v>0</v>
      </c>
      <c r="P98" s="98">
        <f t="shared" si="8"/>
        <v>14290031.449999997</v>
      </c>
    </row>
    <row r="99" spans="1:16" ht="15" customHeight="1" x14ac:dyDescent="0.3">
      <c r="A99" s="704" t="s">
        <v>112</v>
      </c>
      <c r="B99" s="704"/>
      <c r="C99" s="704"/>
      <c r="D99" s="704"/>
      <c r="E99" s="704"/>
      <c r="F99" s="704"/>
      <c r="G99" s="704"/>
      <c r="H99" s="704"/>
      <c r="I99" s="704"/>
      <c r="J99" s="704"/>
      <c r="K99" s="704"/>
      <c r="L99" s="704"/>
      <c r="M99" s="704"/>
      <c r="N99" s="704"/>
      <c r="O99" s="704"/>
      <c r="P99" s="704"/>
    </row>
    <row r="100" spans="1:16" x14ac:dyDescent="0.3">
      <c r="A100" s="40" t="s">
        <v>87</v>
      </c>
      <c r="B100" s="40" t="s">
        <v>43</v>
      </c>
      <c r="C100" s="40" t="s">
        <v>44</v>
      </c>
      <c r="D100" s="45" t="s">
        <v>45</v>
      </c>
      <c r="E100" s="45" t="s">
        <v>54</v>
      </c>
      <c r="F100" s="45" t="s">
        <v>88</v>
      </c>
      <c r="G100" s="99" t="s">
        <v>113</v>
      </c>
      <c r="H100" s="32">
        <v>5000000</v>
      </c>
      <c r="I100" s="32"/>
      <c r="J100" s="32">
        <f>H100+I100</f>
        <v>5000000</v>
      </c>
      <c r="K100" s="32">
        <v>5800000</v>
      </c>
      <c r="L100" s="32"/>
      <c r="M100" s="32">
        <f>K100+L100</f>
        <v>5800000</v>
      </c>
      <c r="N100" s="32">
        <v>5800000</v>
      </c>
      <c r="O100" s="97"/>
      <c r="P100" s="32">
        <f>N100+O100</f>
        <v>5800000</v>
      </c>
    </row>
    <row r="101" spans="1:16" x14ac:dyDescent="0.3">
      <c r="A101" s="672" t="s">
        <v>114</v>
      </c>
      <c r="B101" s="672"/>
      <c r="C101" s="672"/>
      <c r="D101" s="672"/>
      <c r="E101" s="672"/>
      <c r="F101" s="672"/>
      <c r="G101" s="672"/>
      <c r="H101" s="100">
        <f>SUM(H100)</f>
        <v>5000000</v>
      </c>
      <c r="I101" s="100">
        <f t="shared" ref="I101:P101" si="9">SUM(I100)</f>
        <v>0</v>
      </c>
      <c r="J101" s="100">
        <f t="shared" si="9"/>
        <v>5000000</v>
      </c>
      <c r="K101" s="100">
        <f t="shared" si="9"/>
        <v>5800000</v>
      </c>
      <c r="L101" s="100">
        <f t="shared" si="9"/>
        <v>0</v>
      </c>
      <c r="M101" s="100">
        <f t="shared" si="9"/>
        <v>5800000</v>
      </c>
      <c r="N101" s="100">
        <f t="shared" si="9"/>
        <v>5800000</v>
      </c>
      <c r="O101" s="100">
        <f t="shared" si="9"/>
        <v>0</v>
      </c>
      <c r="P101" s="100">
        <f t="shared" si="9"/>
        <v>5800000</v>
      </c>
    </row>
    <row r="102" spans="1:16" hidden="1" x14ac:dyDescent="0.3">
      <c r="A102" s="702" t="s">
        <v>115</v>
      </c>
      <c r="B102" s="702"/>
      <c r="C102" s="702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97"/>
      <c r="P102" s="97"/>
    </row>
    <row r="103" spans="1:16" ht="25.2" hidden="1" customHeight="1" thickBot="1" x14ac:dyDescent="0.35">
      <c r="A103" s="702"/>
      <c r="B103" s="702"/>
      <c r="C103" s="702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97"/>
      <c r="P103" s="97"/>
    </row>
    <row r="104" spans="1:16" hidden="1" x14ac:dyDescent="0.3">
      <c r="A104" s="82" t="s">
        <v>42</v>
      </c>
      <c r="B104" s="58" t="s">
        <v>43</v>
      </c>
      <c r="C104" s="58" t="s">
        <v>44</v>
      </c>
      <c r="D104" s="58" t="s">
        <v>116</v>
      </c>
      <c r="E104" s="58" t="s">
        <v>46</v>
      </c>
      <c r="F104" s="58" t="s">
        <v>47</v>
      </c>
      <c r="G104" s="57" t="s">
        <v>117</v>
      </c>
      <c r="H104" s="32"/>
      <c r="I104" s="32"/>
      <c r="J104" s="32"/>
      <c r="K104" s="32"/>
      <c r="L104" s="32"/>
      <c r="M104" s="32"/>
      <c r="N104" s="32"/>
      <c r="O104" s="97"/>
      <c r="P104" s="97"/>
    </row>
    <row r="105" spans="1:16" hidden="1" x14ac:dyDescent="0.3">
      <c r="A105" s="82" t="s">
        <v>50</v>
      </c>
      <c r="B105" s="58" t="s">
        <v>43</v>
      </c>
      <c r="C105" s="58" t="s">
        <v>44</v>
      </c>
      <c r="D105" s="58" t="s">
        <v>116</v>
      </c>
      <c r="E105" s="58" t="s">
        <v>51</v>
      </c>
      <c r="F105" s="58" t="s">
        <v>52</v>
      </c>
      <c r="G105" s="57" t="s">
        <v>117</v>
      </c>
      <c r="H105" s="32"/>
      <c r="I105" s="32"/>
      <c r="J105" s="32"/>
      <c r="K105" s="32"/>
      <c r="L105" s="32"/>
      <c r="M105" s="32"/>
      <c r="N105" s="32"/>
      <c r="O105" s="97"/>
      <c r="P105" s="97"/>
    </row>
    <row r="106" spans="1:16" hidden="1" x14ac:dyDescent="0.3">
      <c r="A106" s="82" t="s">
        <v>118</v>
      </c>
      <c r="B106" s="58" t="s">
        <v>43</v>
      </c>
      <c r="C106" s="58" t="s">
        <v>44</v>
      </c>
      <c r="D106" s="58" t="s">
        <v>116</v>
      </c>
      <c r="E106" s="58" t="s">
        <v>54</v>
      </c>
      <c r="F106" s="58" t="s">
        <v>119</v>
      </c>
      <c r="G106" s="57" t="s">
        <v>117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02" t="s">
        <v>120</v>
      </c>
      <c r="B107" s="702"/>
      <c r="C107" s="702"/>
      <c r="D107" s="702"/>
      <c r="E107" s="702"/>
      <c r="F107" s="702"/>
      <c r="G107" s="702"/>
      <c r="H107" s="59">
        <f>SUM(H104:H106)</f>
        <v>0</v>
      </c>
      <c r="I107" s="59"/>
      <c r="J107" s="59"/>
      <c r="K107" s="59">
        <f t="shared" ref="K107:N107" si="10">SUM(K104:K106)</f>
        <v>0</v>
      </c>
      <c r="L107" s="59"/>
      <c r="M107" s="59"/>
      <c r="N107" s="59">
        <f t="shared" si="10"/>
        <v>0</v>
      </c>
      <c r="O107" s="97"/>
      <c r="P107" s="97"/>
    </row>
    <row r="108" spans="1:16" hidden="1" x14ac:dyDescent="0.3">
      <c r="A108" s="82" t="s">
        <v>42</v>
      </c>
      <c r="B108" s="58" t="s">
        <v>43</v>
      </c>
      <c r="C108" s="58" t="s">
        <v>100</v>
      </c>
      <c r="D108" s="58" t="s">
        <v>121</v>
      </c>
      <c r="E108" s="58" t="s">
        <v>46</v>
      </c>
      <c r="F108" s="58" t="s">
        <v>47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50</v>
      </c>
      <c r="B109" s="58" t="s">
        <v>43</v>
      </c>
      <c r="C109" s="58" t="s">
        <v>100</v>
      </c>
      <c r="D109" s="58" t="s">
        <v>121</v>
      </c>
      <c r="E109" s="58" t="s">
        <v>51</v>
      </c>
      <c r="F109" s="58" t="s">
        <v>52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82" t="s">
        <v>118</v>
      </c>
      <c r="B110" s="58" t="s">
        <v>43</v>
      </c>
      <c r="C110" s="58" t="s">
        <v>100</v>
      </c>
      <c r="D110" s="58" t="s">
        <v>121</v>
      </c>
      <c r="E110" s="58" t="s">
        <v>54</v>
      </c>
      <c r="F110" s="58" t="s">
        <v>119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40" t="s">
        <v>122</v>
      </c>
      <c r="B111" s="58" t="s">
        <v>43</v>
      </c>
      <c r="C111" s="58" t="s">
        <v>123</v>
      </c>
      <c r="D111" s="58" t="s">
        <v>121</v>
      </c>
      <c r="E111" s="58" t="s">
        <v>54</v>
      </c>
      <c r="F111" s="58" t="s">
        <v>124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705" t="s">
        <v>125</v>
      </c>
      <c r="B112" s="705"/>
      <c r="C112" s="705"/>
      <c r="D112" s="705"/>
      <c r="E112" s="705"/>
      <c r="F112" s="705"/>
      <c r="G112" s="705"/>
      <c r="H112" s="83">
        <f>SUM(H108:H111)</f>
        <v>0</v>
      </c>
      <c r="I112" s="83"/>
      <c r="J112" s="83"/>
      <c r="K112" s="83">
        <f t="shared" ref="K112:N112" si="11">SUM(K108:K111)</f>
        <v>0</v>
      </c>
      <c r="L112" s="83"/>
      <c r="M112" s="83"/>
      <c r="N112" s="83">
        <f t="shared" si="11"/>
        <v>0</v>
      </c>
      <c r="O112" s="97"/>
      <c r="P112" s="97"/>
    </row>
    <row r="113" spans="1:16" hidden="1" x14ac:dyDescent="0.3">
      <c r="A113" s="706" t="s">
        <v>126</v>
      </c>
      <c r="B113" s="706"/>
      <c r="C113" s="706"/>
      <c r="D113" s="706"/>
      <c r="E113" s="706"/>
      <c r="F113" s="706"/>
      <c r="G113" s="706"/>
      <c r="H113" s="101">
        <f>H107+H112</f>
        <v>0</v>
      </c>
      <c r="I113" s="101"/>
      <c r="J113" s="101"/>
      <c r="K113" s="101">
        <f t="shared" ref="K113:N113" si="12">K107+K112</f>
        <v>0</v>
      </c>
      <c r="L113" s="101"/>
      <c r="M113" s="101"/>
      <c r="N113" s="101">
        <f t="shared" si="12"/>
        <v>0</v>
      </c>
      <c r="O113" s="97"/>
      <c r="P113" s="97"/>
    </row>
    <row r="114" spans="1:16" hidden="1" x14ac:dyDescent="0.3">
      <c r="A114" s="700" t="s">
        <v>127</v>
      </c>
      <c r="B114" s="700"/>
      <c r="C114" s="700"/>
      <c r="D114" s="700"/>
      <c r="E114" s="700"/>
      <c r="F114" s="700"/>
      <c r="G114" s="700"/>
      <c r="H114" s="700"/>
      <c r="I114" s="700"/>
      <c r="J114" s="700"/>
      <c r="K114" s="700"/>
      <c r="L114" s="700"/>
      <c r="M114" s="700"/>
      <c r="N114" s="700"/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128</v>
      </c>
      <c r="E115" s="58" t="s">
        <v>46</v>
      </c>
      <c r="F115" s="58" t="s">
        <v>47</v>
      </c>
      <c r="G115" s="102" t="s">
        <v>129</v>
      </c>
      <c r="H115" s="32"/>
      <c r="I115" s="32"/>
      <c r="J115" s="32"/>
      <c r="K115" s="34"/>
      <c r="L115" s="34"/>
      <c r="M115" s="34"/>
      <c r="N115" s="34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128</v>
      </c>
      <c r="E116" s="58" t="s">
        <v>51</v>
      </c>
      <c r="F116" s="58">
        <v>213000</v>
      </c>
      <c r="G116" s="102" t="s">
        <v>129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16" t="s">
        <v>130</v>
      </c>
      <c r="B117" s="716"/>
      <c r="C117" s="716"/>
      <c r="D117" s="716"/>
      <c r="E117" s="716"/>
      <c r="F117" s="716"/>
      <c r="G117" s="716"/>
      <c r="H117" s="121">
        <f>SUM(H115:H116)</f>
        <v>0</v>
      </c>
      <c r="I117" s="121"/>
      <c r="J117" s="121"/>
      <c r="K117" s="121">
        <f t="shared" ref="K117:N117" si="13">SUM(K115:K116)</f>
        <v>0</v>
      </c>
      <c r="L117" s="121"/>
      <c r="M117" s="121"/>
      <c r="N117" s="121">
        <f t="shared" si="13"/>
        <v>0</v>
      </c>
      <c r="O117" s="122"/>
      <c r="P117" s="122"/>
    </row>
    <row r="118" spans="1:16" x14ac:dyDescent="0.3">
      <c r="A118" s="702" t="s">
        <v>115</v>
      </c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</row>
    <row r="119" spans="1:16" x14ac:dyDescent="0.3">
      <c r="A119" s="702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</row>
    <row r="120" spans="1:16" x14ac:dyDescent="0.3">
      <c r="A120" s="82" t="s">
        <v>42</v>
      </c>
      <c r="B120" s="28" t="s">
        <v>43</v>
      </c>
      <c r="C120" s="28" t="s">
        <v>44</v>
      </c>
      <c r="D120" s="58" t="s">
        <v>116</v>
      </c>
      <c r="E120" s="29" t="s">
        <v>46</v>
      </c>
      <c r="F120" s="46" t="s">
        <v>47</v>
      </c>
      <c r="G120" s="46" t="s">
        <v>180</v>
      </c>
      <c r="H120" s="32">
        <v>22502334.919999998</v>
      </c>
      <c r="I120" s="32"/>
      <c r="J120" s="32">
        <f t="shared" ref="J120:J123" si="14">H120+I120</f>
        <v>22502334.919999998</v>
      </c>
      <c r="K120" s="32">
        <v>0</v>
      </c>
      <c r="L120" s="32"/>
      <c r="M120" s="32">
        <f t="shared" ref="M120:M123" si="15">K120+L120</f>
        <v>0</v>
      </c>
      <c r="N120" s="32">
        <v>0</v>
      </c>
      <c r="O120" s="32"/>
      <c r="P120" s="32">
        <f t="shared" ref="P120:P131" si="16">N120+O120</f>
        <v>0</v>
      </c>
    </row>
    <row r="121" spans="1:16" ht="36" x14ac:dyDescent="0.3">
      <c r="A121" s="36" t="s">
        <v>210</v>
      </c>
      <c r="B121" s="28" t="s">
        <v>43</v>
      </c>
      <c r="C121" s="28" t="s">
        <v>44</v>
      </c>
      <c r="D121" s="58" t="s">
        <v>116</v>
      </c>
      <c r="E121" s="29" t="s">
        <v>46</v>
      </c>
      <c r="F121" s="46" t="s">
        <v>209</v>
      </c>
      <c r="G121" s="46" t="s">
        <v>180</v>
      </c>
      <c r="H121" s="32">
        <v>39838.840000000004</v>
      </c>
      <c r="I121" s="32"/>
      <c r="J121" s="32">
        <f t="shared" si="14"/>
        <v>39838.840000000004</v>
      </c>
      <c r="K121" s="32"/>
      <c r="L121" s="32"/>
      <c r="M121" s="32"/>
      <c r="N121" s="32"/>
      <c r="O121" s="32"/>
      <c r="P121" s="32"/>
    </row>
    <row r="122" spans="1:16" x14ac:dyDescent="0.3">
      <c r="A122" s="82" t="s">
        <v>50</v>
      </c>
      <c r="B122" s="28" t="s">
        <v>43</v>
      </c>
      <c r="C122" s="28" t="s">
        <v>44</v>
      </c>
      <c r="D122" s="58" t="s">
        <v>116</v>
      </c>
      <c r="E122" s="29" t="s">
        <v>51</v>
      </c>
      <c r="F122" s="46" t="s">
        <v>52</v>
      </c>
      <c r="G122" s="46" t="s">
        <v>180</v>
      </c>
      <c r="H122" s="32">
        <v>5105802.3600000003</v>
      </c>
      <c r="I122" s="32"/>
      <c r="J122" s="32">
        <f t="shared" si="14"/>
        <v>5105802.3600000003</v>
      </c>
      <c r="K122" s="32">
        <v>0</v>
      </c>
      <c r="L122" s="32"/>
      <c r="M122" s="32">
        <f t="shared" si="15"/>
        <v>0</v>
      </c>
      <c r="N122" s="32">
        <v>0</v>
      </c>
      <c r="O122" s="32"/>
      <c r="P122" s="32">
        <f t="shared" si="16"/>
        <v>0</v>
      </c>
    </row>
    <row r="123" spans="1:16" x14ac:dyDescent="0.3">
      <c r="A123" s="82" t="s">
        <v>118</v>
      </c>
      <c r="B123" s="28" t="s">
        <v>43</v>
      </c>
      <c r="C123" s="28" t="s">
        <v>44</v>
      </c>
      <c r="D123" s="58" t="s">
        <v>116</v>
      </c>
      <c r="E123" s="29" t="s">
        <v>54</v>
      </c>
      <c r="F123" s="46" t="s">
        <v>119</v>
      </c>
      <c r="G123" s="46" t="s">
        <v>180</v>
      </c>
      <c r="H123" s="32">
        <v>47000</v>
      </c>
      <c r="I123" s="32"/>
      <c r="J123" s="32">
        <f t="shared" si="14"/>
        <v>47000</v>
      </c>
      <c r="K123" s="32">
        <v>0</v>
      </c>
      <c r="L123" s="32"/>
      <c r="M123" s="32">
        <f t="shared" si="15"/>
        <v>0</v>
      </c>
      <c r="N123" s="32">
        <v>0</v>
      </c>
      <c r="O123" s="32"/>
      <c r="P123" s="32">
        <f t="shared" si="16"/>
        <v>0</v>
      </c>
    </row>
    <row r="124" spans="1:16" x14ac:dyDescent="0.3">
      <c r="A124" s="715" t="s">
        <v>178</v>
      </c>
      <c r="B124" s="715"/>
      <c r="C124" s="715"/>
      <c r="D124" s="715"/>
      <c r="E124" s="715"/>
      <c r="F124" s="715"/>
      <c r="G124" s="715"/>
      <c r="H124" s="101">
        <f>SUM(H120:H123)</f>
        <v>27694976.119999997</v>
      </c>
      <c r="I124" s="101">
        <f t="shared" ref="I124:P124" si="17">SUM(I120:I123)</f>
        <v>0</v>
      </c>
      <c r="J124" s="101">
        <f t="shared" si="17"/>
        <v>27694976.119999997</v>
      </c>
      <c r="K124" s="101">
        <f t="shared" si="17"/>
        <v>0</v>
      </c>
      <c r="L124" s="101">
        <f t="shared" si="17"/>
        <v>0</v>
      </c>
      <c r="M124" s="101">
        <f t="shared" si="17"/>
        <v>0</v>
      </c>
      <c r="N124" s="101">
        <f t="shared" si="17"/>
        <v>0</v>
      </c>
      <c r="O124" s="101">
        <f t="shared" si="17"/>
        <v>0</v>
      </c>
      <c r="P124" s="101">
        <f t="shared" si="17"/>
        <v>0</v>
      </c>
    </row>
    <row r="125" spans="1:16" x14ac:dyDescent="0.3">
      <c r="A125" s="82" t="s">
        <v>42</v>
      </c>
      <c r="B125" s="28" t="s">
        <v>43</v>
      </c>
      <c r="C125" s="28" t="s">
        <v>100</v>
      </c>
      <c r="D125" s="58" t="s">
        <v>121</v>
      </c>
      <c r="E125" s="29" t="s">
        <v>46</v>
      </c>
      <c r="F125" s="46" t="s">
        <v>47</v>
      </c>
      <c r="G125" s="46" t="s">
        <v>180</v>
      </c>
      <c r="H125" s="32">
        <v>39599197.700000003</v>
      </c>
      <c r="I125" s="32"/>
      <c r="J125" s="32">
        <f t="shared" ref="J125:J131" si="18">H125+I125</f>
        <v>39599197.700000003</v>
      </c>
      <c r="K125" s="32">
        <v>0</v>
      </c>
      <c r="L125" s="32"/>
      <c r="M125" s="32">
        <f t="shared" ref="M125:M131" si="19">K125+L125</f>
        <v>0</v>
      </c>
      <c r="N125" s="32">
        <v>0</v>
      </c>
      <c r="O125" s="32"/>
      <c r="P125" s="32">
        <f t="shared" si="16"/>
        <v>0</v>
      </c>
    </row>
    <row r="126" spans="1:16" ht="36" x14ac:dyDescent="0.3">
      <c r="A126" s="36" t="s">
        <v>210</v>
      </c>
      <c r="B126" s="28" t="s">
        <v>43</v>
      </c>
      <c r="C126" s="28" t="s">
        <v>100</v>
      </c>
      <c r="D126" s="58" t="s">
        <v>121</v>
      </c>
      <c r="E126" s="29" t="s">
        <v>46</v>
      </c>
      <c r="F126" s="46" t="s">
        <v>209</v>
      </c>
      <c r="G126" s="46" t="s">
        <v>180</v>
      </c>
      <c r="H126" s="32">
        <v>63792.7</v>
      </c>
      <c r="I126" s="32"/>
      <c r="J126" s="32">
        <f t="shared" si="18"/>
        <v>63792.7</v>
      </c>
      <c r="K126" s="32"/>
      <c r="L126" s="32"/>
      <c r="M126" s="32"/>
      <c r="N126" s="32"/>
      <c r="O126" s="32"/>
      <c r="P126" s="32"/>
    </row>
    <row r="127" spans="1:16" x14ac:dyDescent="0.3">
      <c r="A127" s="82" t="s">
        <v>50</v>
      </c>
      <c r="B127" s="28" t="s">
        <v>43</v>
      </c>
      <c r="C127" s="28" t="s">
        <v>100</v>
      </c>
      <c r="D127" s="58" t="s">
        <v>121</v>
      </c>
      <c r="E127" s="29" t="s">
        <v>51</v>
      </c>
      <c r="F127" s="46" t="s">
        <v>52</v>
      </c>
      <c r="G127" s="46" t="s">
        <v>180</v>
      </c>
      <c r="H127" s="32">
        <v>8983667.3300000001</v>
      </c>
      <c r="I127" s="32"/>
      <c r="J127" s="32">
        <f t="shared" si="18"/>
        <v>8983667.3300000001</v>
      </c>
      <c r="K127" s="32">
        <v>0</v>
      </c>
      <c r="L127" s="32"/>
      <c r="M127" s="32">
        <f t="shared" si="19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82" t="s">
        <v>118</v>
      </c>
      <c r="B128" s="28" t="s">
        <v>43</v>
      </c>
      <c r="C128" s="28" t="s">
        <v>100</v>
      </c>
      <c r="D128" s="58" t="s">
        <v>121</v>
      </c>
      <c r="E128" s="29" t="s">
        <v>54</v>
      </c>
      <c r="F128" s="46" t="s">
        <v>119</v>
      </c>
      <c r="G128" s="46" t="s">
        <v>180</v>
      </c>
      <c r="H128" s="32">
        <v>54991.59</v>
      </c>
      <c r="I128" s="32"/>
      <c r="J128" s="32">
        <f t="shared" si="18"/>
        <v>54991.59</v>
      </c>
      <c r="K128" s="32">
        <v>0</v>
      </c>
      <c r="L128" s="32"/>
      <c r="M128" s="32">
        <f t="shared" si="19"/>
        <v>0</v>
      </c>
      <c r="N128" s="32">
        <v>0</v>
      </c>
      <c r="O128" s="32"/>
      <c r="P128" s="32">
        <f t="shared" si="16"/>
        <v>0</v>
      </c>
    </row>
    <row r="129" spans="1:16" x14ac:dyDescent="0.3">
      <c r="A129" s="82" t="s">
        <v>236</v>
      </c>
      <c r="B129" s="28" t="s">
        <v>43</v>
      </c>
      <c r="C129" s="28" t="s">
        <v>100</v>
      </c>
      <c r="D129" s="58" t="s">
        <v>121</v>
      </c>
      <c r="E129" s="29" t="s">
        <v>54</v>
      </c>
      <c r="F129" s="46" t="s">
        <v>235</v>
      </c>
      <c r="G129" s="46" t="s">
        <v>180</v>
      </c>
      <c r="H129" s="32">
        <v>2191130</v>
      </c>
      <c r="I129" s="32"/>
      <c r="J129" s="32">
        <f t="shared" si="18"/>
        <v>2191130</v>
      </c>
      <c r="K129" s="32"/>
      <c r="L129" s="32"/>
      <c r="M129" s="32"/>
      <c r="N129" s="32"/>
      <c r="O129" s="32"/>
      <c r="P129" s="32"/>
    </row>
    <row r="130" spans="1:16" ht="24" x14ac:dyDescent="0.3">
      <c r="A130" s="82" t="s">
        <v>214</v>
      </c>
      <c r="B130" s="28" t="s">
        <v>43</v>
      </c>
      <c r="C130" s="28" t="s">
        <v>100</v>
      </c>
      <c r="D130" s="58" t="s">
        <v>121</v>
      </c>
      <c r="E130" s="29" t="s">
        <v>54</v>
      </c>
      <c r="F130" s="46" t="s">
        <v>213</v>
      </c>
      <c r="G130" s="46" t="s">
        <v>180</v>
      </c>
      <c r="H130" s="32">
        <v>12746</v>
      </c>
      <c r="I130" s="32"/>
      <c r="J130" s="32">
        <f t="shared" si="18"/>
        <v>12746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122</v>
      </c>
      <c r="B131" s="28" t="s">
        <v>43</v>
      </c>
      <c r="C131" s="28" t="s">
        <v>123</v>
      </c>
      <c r="D131" s="58" t="s">
        <v>121</v>
      </c>
      <c r="E131" s="29" t="s">
        <v>54</v>
      </c>
      <c r="F131" s="46" t="s">
        <v>124</v>
      </c>
      <c r="G131" s="46" t="s">
        <v>180</v>
      </c>
      <c r="H131" s="32">
        <v>4200</v>
      </c>
      <c r="I131" s="32"/>
      <c r="J131" s="32">
        <f t="shared" si="18"/>
        <v>4200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101">
        <f>SUM(H125:H131)</f>
        <v>50909725.320000008</v>
      </c>
      <c r="I132" s="101">
        <f t="shared" ref="I132:P132" si="20">SUM(I125:I131)</f>
        <v>0</v>
      </c>
      <c r="J132" s="101">
        <f t="shared" si="20"/>
        <v>50909725.320000008</v>
      </c>
      <c r="K132" s="101">
        <f t="shared" si="20"/>
        <v>0</v>
      </c>
      <c r="L132" s="101">
        <f t="shared" si="20"/>
        <v>0</v>
      </c>
      <c r="M132" s="101">
        <f t="shared" si="20"/>
        <v>0</v>
      </c>
      <c r="N132" s="101">
        <f t="shared" si="20"/>
        <v>0</v>
      </c>
      <c r="O132" s="101">
        <f t="shared" si="20"/>
        <v>0</v>
      </c>
      <c r="P132" s="101">
        <f t="shared" si="20"/>
        <v>0</v>
      </c>
    </row>
    <row r="133" spans="1:16" x14ac:dyDescent="0.3">
      <c r="A133" s="706" t="s">
        <v>179</v>
      </c>
      <c r="B133" s="706"/>
      <c r="C133" s="706"/>
      <c r="D133" s="706"/>
      <c r="E133" s="706"/>
      <c r="F133" s="706"/>
      <c r="G133" s="706"/>
      <c r="H133" s="101">
        <f>H124+H132</f>
        <v>78604701.439999998</v>
      </c>
      <c r="I133" s="101">
        <f t="shared" ref="I133:P133" si="21">I124+I132</f>
        <v>0</v>
      </c>
      <c r="J133" s="101">
        <f t="shared" si="21"/>
        <v>78604701.439999998</v>
      </c>
      <c r="K133" s="101">
        <f t="shared" si="21"/>
        <v>0</v>
      </c>
      <c r="L133" s="101">
        <f t="shared" si="21"/>
        <v>0</v>
      </c>
      <c r="M133" s="101">
        <f t="shared" si="21"/>
        <v>0</v>
      </c>
      <c r="N133" s="101">
        <f t="shared" si="21"/>
        <v>0</v>
      </c>
      <c r="O133" s="101">
        <f t="shared" si="21"/>
        <v>0</v>
      </c>
      <c r="P133" s="101">
        <f t="shared" si="21"/>
        <v>0</v>
      </c>
    </row>
    <row r="134" spans="1:16" x14ac:dyDescent="0.3">
      <c r="A134" s="725" t="s">
        <v>201</v>
      </c>
      <c r="B134" s="726"/>
      <c r="C134" s="726"/>
      <c r="D134" s="726"/>
      <c r="E134" s="726"/>
      <c r="F134" s="726"/>
      <c r="G134" s="726"/>
      <c r="H134" s="726"/>
      <c r="I134" s="726"/>
      <c r="J134" s="726"/>
      <c r="K134" s="726"/>
      <c r="L134" s="726"/>
      <c r="M134" s="726"/>
      <c r="N134" s="726"/>
      <c r="O134" s="726"/>
      <c r="P134" s="727"/>
    </row>
    <row r="135" spans="1:16" x14ac:dyDescent="0.3">
      <c r="A135" s="82" t="s">
        <v>42</v>
      </c>
      <c r="B135" s="28" t="s">
        <v>43</v>
      </c>
      <c r="C135" s="28" t="s">
        <v>100</v>
      </c>
      <c r="D135" s="58" t="s">
        <v>202</v>
      </c>
      <c r="E135" s="29" t="s">
        <v>46</v>
      </c>
      <c r="F135" s="46" t="s">
        <v>47</v>
      </c>
      <c r="G135" s="46" t="s">
        <v>203</v>
      </c>
      <c r="H135" s="32">
        <v>4554000</v>
      </c>
      <c r="I135" s="32"/>
      <c r="J135" s="26">
        <f t="shared" ref="J135:J136" si="22">H135+I135</f>
        <v>4554000</v>
      </c>
      <c r="K135" s="32">
        <v>0</v>
      </c>
      <c r="L135" s="32"/>
      <c r="M135" s="26">
        <f t="shared" ref="M135:M136" si="23">K135+L135</f>
        <v>0</v>
      </c>
      <c r="N135" s="32">
        <v>0</v>
      </c>
      <c r="O135" s="147"/>
      <c r="P135" s="148">
        <f t="shared" ref="P135:P136" si="24">N135+O135</f>
        <v>0</v>
      </c>
    </row>
    <row r="136" spans="1:16" x14ac:dyDescent="0.3">
      <c r="A136" s="82" t="s">
        <v>50</v>
      </c>
      <c r="B136" s="28" t="s">
        <v>43</v>
      </c>
      <c r="C136" s="28" t="s">
        <v>100</v>
      </c>
      <c r="D136" s="58" t="s">
        <v>202</v>
      </c>
      <c r="E136" s="29" t="s">
        <v>51</v>
      </c>
      <c r="F136" s="46" t="s">
        <v>52</v>
      </c>
      <c r="G136" s="46" t="s">
        <v>203</v>
      </c>
      <c r="H136" s="32">
        <v>1375308</v>
      </c>
      <c r="I136" s="32"/>
      <c r="J136" s="26">
        <f t="shared" si="22"/>
        <v>1375308</v>
      </c>
      <c r="K136" s="32">
        <v>0</v>
      </c>
      <c r="L136" s="32"/>
      <c r="M136" s="26">
        <f t="shared" si="23"/>
        <v>0</v>
      </c>
      <c r="N136" s="32">
        <v>0</v>
      </c>
      <c r="O136" s="147"/>
      <c r="P136" s="148">
        <f t="shared" si="24"/>
        <v>0</v>
      </c>
    </row>
    <row r="137" spans="1:16" ht="15" thickBot="1" x14ac:dyDescent="0.35">
      <c r="A137" s="728" t="s">
        <v>204</v>
      </c>
      <c r="B137" s="728"/>
      <c r="C137" s="728"/>
      <c r="D137" s="728"/>
      <c r="E137" s="728"/>
      <c r="F137" s="728"/>
      <c r="G137" s="728"/>
      <c r="H137" s="149">
        <f>SUM(H135:H136)</f>
        <v>5929308</v>
      </c>
      <c r="I137" s="149">
        <f t="shared" ref="I137:P137" si="25">SUM(I135:I136)</f>
        <v>0</v>
      </c>
      <c r="J137" s="149">
        <f t="shared" si="25"/>
        <v>5929308</v>
      </c>
      <c r="K137" s="149">
        <f t="shared" si="25"/>
        <v>0</v>
      </c>
      <c r="L137" s="149">
        <f t="shared" si="25"/>
        <v>0</v>
      </c>
      <c r="M137" s="149">
        <f t="shared" si="25"/>
        <v>0</v>
      </c>
      <c r="N137" s="149">
        <f t="shared" si="25"/>
        <v>0</v>
      </c>
      <c r="O137" s="149">
        <f t="shared" si="25"/>
        <v>0</v>
      </c>
      <c r="P137" s="149">
        <f t="shared" si="25"/>
        <v>0</v>
      </c>
    </row>
    <row r="138" spans="1:16" ht="15" thickBot="1" x14ac:dyDescent="0.35">
      <c r="A138" s="729" t="s">
        <v>205</v>
      </c>
      <c r="B138" s="730"/>
      <c r="C138" s="730"/>
      <c r="D138" s="730"/>
      <c r="E138" s="730"/>
      <c r="F138" s="730"/>
      <c r="G138" s="730"/>
      <c r="H138" s="730"/>
      <c r="I138" s="730"/>
      <c r="J138" s="730"/>
      <c r="K138" s="730"/>
      <c r="L138" s="730"/>
      <c r="M138" s="730"/>
      <c r="N138" s="730"/>
      <c r="O138" s="730"/>
      <c r="P138" s="731"/>
    </row>
    <row r="139" spans="1:16" x14ac:dyDescent="0.3">
      <c r="A139" s="150" t="s">
        <v>42</v>
      </c>
      <c r="B139" s="56" t="s">
        <v>43</v>
      </c>
      <c r="C139" s="56" t="s">
        <v>100</v>
      </c>
      <c r="D139" s="56" t="s">
        <v>206</v>
      </c>
      <c r="E139" s="56" t="s">
        <v>46</v>
      </c>
      <c r="F139" s="56" t="s">
        <v>47</v>
      </c>
      <c r="G139" s="46" t="s">
        <v>207</v>
      </c>
      <c r="H139" s="151">
        <v>251508</v>
      </c>
      <c r="I139" s="152"/>
      <c r="J139" s="26">
        <f t="shared" ref="J139:J140" si="26">H139+I139</f>
        <v>251508</v>
      </c>
      <c r="K139" s="26">
        <v>0</v>
      </c>
      <c r="L139" s="153"/>
      <c r="M139" s="26">
        <f t="shared" ref="M139:M140" si="27">K139+L139</f>
        <v>0</v>
      </c>
      <c r="N139" s="32">
        <v>0</v>
      </c>
      <c r="O139" s="147"/>
      <c r="P139" s="148">
        <f t="shared" ref="P139:P140" si="28">N139+O139</f>
        <v>0</v>
      </c>
    </row>
    <row r="140" spans="1:16" x14ac:dyDescent="0.3">
      <c r="A140" s="37" t="s">
        <v>50</v>
      </c>
      <c r="B140" s="61" t="s">
        <v>43</v>
      </c>
      <c r="C140" s="61" t="s">
        <v>100</v>
      </c>
      <c r="D140" s="61" t="s">
        <v>206</v>
      </c>
      <c r="E140" s="61" t="s">
        <v>51</v>
      </c>
      <c r="F140" s="61" t="s">
        <v>52</v>
      </c>
      <c r="G140" s="161" t="s">
        <v>207</v>
      </c>
      <c r="H140" s="154">
        <v>75955.42</v>
      </c>
      <c r="I140" s="162"/>
      <c r="J140" s="51">
        <f t="shared" si="26"/>
        <v>75955.42</v>
      </c>
      <c r="K140" s="51">
        <v>0</v>
      </c>
      <c r="L140" s="156"/>
      <c r="M140" s="51">
        <f t="shared" si="27"/>
        <v>0</v>
      </c>
      <c r="N140" s="38">
        <v>0</v>
      </c>
      <c r="O140" s="163"/>
      <c r="P140" s="164">
        <f t="shared" si="28"/>
        <v>0</v>
      </c>
    </row>
    <row r="141" spans="1:16" x14ac:dyDescent="0.3">
      <c r="A141" s="706" t="s">
        <v>208</v>
      </c>
      <c r="B141" s="706"/>
      <c r="C141" s="706"/>
      <c r="D141" s="706"/>
      <c r="E141" s="706"/>
      <c r="F141" s="706"/>
      <c r="G141" s="706"/>
      <c r="H141" s="98">
        <f>SUM(H139:H140)</f>
        <v>327463.42</v>
      </c>
      <c r="I141" s="98">
        <f>SUM(I139:I140)</f>
        <v>0</v>
      </c>
      <c r="J141" s="98">
        <f>H141+I141</f>
        <v>327463.42</v>
      </c>
      <c r="K141" s="98">
        <f t="shared" ref="K141" si="29">SUM(K139:K140)</f>
        <v>0</v>
      </c>
      <c r="L141" s="98"/>
      <c r="M141" s="98"/>
      <c r="N141" s="98">
        <f>SUM(N139:N140)</f>
        <v>0</v>
      </c>
      <c r="O141" s="98"/>
      <c r="P141" s="98"/>
    </row>
    <row r="142" spans="1:16" ht="30" customHeight="1" x14ac:dyDescent="0.3">
      <c r="A142" s="735" t="s">
        <v>216</v>
      </c>
      <c r="B142" s="736"/>
      <c r="C142" s="736"/>
      <c r="D142" s="736"/>
      <c r="E142" s="736"/>
      <c r="F142" s="736"/>
      <c r="G142" s="736"/>
      <c r="H142" s="736"/>
      <c r="I142" s="736"/>
      <c r="J142" s="736"/>
      <c r="K142" s="736"/>
      <c r="L142" s="736"/>
      <c r="M142" s="736"/>
      <c r="N142" s="736"/>
      <c r="O142" s="736"/>
      <c r="P142" s="737"/>
    </row>
    <row r="143" spans="1:16" x14ac:dyDescent="0.3">
      <c r="A143" s="150" t="s">
        <v>42</v>
      </c>
      <c r="B143" s="56" t="s">
        <v>43</v>
      </c>
      <c r="C143" s="56" t="s">
        <v>100</v>
      </c>
      <c r="D143" s="58" t="s">
        <v>217</v>
      </c>
      <c r="E143" s="58" t="s">
        <v>46</v>
      </c>
      <c r="F143" s="56" t="s">
        <v>47</v>
      </c>
      <c r="G143" s="46" t="s">
        <v>218</v>
      </c>
      <c r="H143" s="155">
        <v>99000</v>
      </c>
      <c r="I143" s="155"/>
      <c r="J143" s="26">
        <f t="shared" ref="J143:J144" si="30">H143+I143</f>
        <v>99000</v>
      </c>
      <c r="K143" s="32">
        <v>0</v>
      </c>
      <c r="L143" s="34"/>
      <c r="M143" s="26">
        <f t="shared" ref="M143:M144" si="31">K143+L143</f>
        <v>0</v>
      </c>
      <c r="N143" s="32">
        <v>0</v>
      </c>
      <c r="O143" s="147"/>
      <c r="P143" s="148">
        <f t="shared" ref="P143:P144" si="32">N143+O143</f>
        <v>0</v>
      </c>
    </row>
    <row r="144" spans="1:16" x14ac:dyDescent="0.3">
      <c r="A144" s="37" t="s">
        <v>50</v>
      </c>
      <c r="B144" s="61" t="s">
        <v>43</v>
      </c>
      <c r="C144" s="61" t="s">
        <v>100</v>
      </c>
      <c r="D144" s="58" t="s">
        <v>217</v>
      </c>
      <c r="E144" s="58" t="s">
        <v>51</v>
      </c>
      <c r="F144" s="61" t="s">
        <v>52</v>
      </c>
      <c r="G144" s="46" t="s">
        <v>218</v>
      </c>
      <c r="H144" s="155">
        <v>29898</v>
      </c>
      <c r="I144" s="155"/>
      <c r="J144" s="51">
        <f t="shared" si="30"/>
        <v>29898</v>
      </c>
      <c r="K144" s="32">
        <v>0</v>
      </c>
      <c r="L144" s="34"/>
      <c r="M144" s="51">
        <f t="shared" si="31"/>
        <v>0</v>
      </c>
      <c r="N144" s="32">
        <v>0</v>
      </c>
      <c r="O144" s="147"/>
      <c r="P144" s="164">
        <f t="shared" si="32"/>
        <v>0</v>
      </c>
    </row>
    <row r="145" spans="1:16" x14ac:dyDescent="0.3">
      <c r="A145" s="706" t="s">
        <v>215</v>
      </c>
      <c r="B145" s="706"/>
      <c r="C145" s="706"/>
      <c r="D145" s="706"/>
      <c r="E145" s="706"/>
      <c r="F145" s="706"/>
      <c r="G145" s="706"/>
      <c r="H145" s="98">
        <f>SUM(H143:H144)</f>
        <v>128898</v>
      </c>
      <c r="I145" s="98">
        <f t="shared" ref="I145:P145" si="33">SUM(I143:I144)</f>
        <v>0</v>
      </c>
      <c r="J145" s="98">
        <f t="shared" si="33"/>
        <v>128898</v>
      </c>
      <c r="K145" s="98">
        <f t="shared" si="33"/>
        <v>0</v>
      </c>
      <c r="L145" s="98">
        <f t="shared" si="33"/>
        <v>0</v>
      </c>
      <c r="M145" s="98">
        <f t="shared" si="33"/>
        <v>0</v>
      </c>
      <c r="N145" s="98">
        <f t="shared" si="33"/>
        <v>0</v>
      </c>
      <c r="O145" s="98">
        <f t="shared" si="33"/>
        <v>0</v>
      </c>
      <c r="P145" s="98">
        <f t="shared" si="33"/>
        <v>0</v>
      </c>
    </row>
    <row r="146" spans="1:16" ht="28.95" customHeight="1" x14ac:dyDescent="0.3">
      <c r="A146" s="723" t="s">
        <v>160</v>
      </c>
      <c r="B146" s="687"/>
      <c r="C146" s="687"/>
      <c r="D146" s="687"/>
      <c r="E146" s="687"/>
      <c r="F146" s="687"/>
      <c r="G146" s="687"/>
      <c r="H146" s="687"/>
      <c r="I146" s="687"/>
      <c r="J146" s="687"/>
      <c r="K146" s="687"/>
      <c r="L146" s="687"/>
      <c r="M146" s="687"/>
      <c r="N146" s="687"/>
      <c r="O146" s="687"/>
      <c r="P146" s="724"/>
    </row>
    <row r="147" spans="1:16" ht="26.4" x14ac:dyDescent="0.3">
      <c r="A147" s="104" t="s">
        <v>161</v>
      </c>
      <c r="B147" s="40">
        <v>10</v>
      </c>
      <c r="C147" s="40" t="s">
        <v>162</v>
      </c>
      <c r="D147" s="45" t="s">
        <v>163</v>
      </c>
      <c r="E147" s="45" t="s">
        <v>174</v>
      </c>
      <c r="F147" s="45" t="s">
        <v>165</v>
      </c>
      <c r="G147" s="45" t="s">
        <v>182</v>
      </c>
      <c r="H147" s="32">
        <v>1916000</v>
      </c>
      <c r="I147" s="32"/>
      <c r="J147" s="32">
        <f>H147+I147</f>
        <v>1916000</v>
      </c>
      <c r="K147" s="32">
        <v>0</v>
      </c>
      <c r="L147" s="32"/>
      <c r="M147" s="32">
        <f>K147+L147</f>
        <v>0</v>
      </c>
      <c r="N147" s="32">
        <v>0</v>
      </c>
      <c r="O147" s="97"/>
      <c r="P147" s="32">
        <f>N147+O147</f>
        <v>0</v>
      </c>
    </row>
    <row r="148" spans="1:16" x14ac:dyDescent="0.3">
      <c r="A148" s="708" t="s">
        <v>167</v>
      </c>
      <c r="B148" s="709"/>
      <c r="C148" s="709"/>
      <c r="D148" s="709"/>
      <c r="E148" s="709"/>
      <c r="F148" s="709"/>
      <c r="G148" s="710"/>
      <c r="H148" s="101">
        <f t="shared" ref="H148:P148" si="34">SUM(H147:H147)</f>
        <v>1916000</v>
      </c>
      <c r="I148" s="101">
        <f t="shared" si="34"/>
        <v>0</v>
      </c>
      <c r="J148" s="101">
        <f t="shared" si="34"/>
        <v>1916000</v>
      </c>
      <c r="K148" s="101">
        <f t="shared" si="34"/>
        <v>0</v>
      </c>
      <c r="L148" s="101">
        <f t="shared" si="34"/>
        <v>0</v>
      </c>
      <c r="M148" s="101">
        <f t="shared" si="34"/>
        <v>0</v>
      </c>
      <c r="N148" s="101">
        <f t="shared" si="34"/>
        <v>0</v>
      </c>
      <c r="O148" s="101">
        <f t="shared" si="34"/>
        <v>0</v>
      </c>
      <c r="P148" s="101">
        <f t="shared" si="34"/>
        <v>0</v>
      </c>
    </row>
    <row r="149" spans="1:16" ht="25.2" customHeight="1" x14ac:dyDescent="0.3">
      <c r="A149" s="711" t="s">
        <v>168</v>
      </c>
      <c r="B149" s="712"/>
      <c r="C149" s="712"/>
      <c r="D149" s="712"/>
      <c r="E149" s="712"/>
      <c r="F149" s="712"/>
      <c r="G149" s="712"/>
      <c r="H149" s="712"/>
      <c r="I149" s="712"/>
      <c r="J149" s="712"/>
      <c r="K149" s="712"/>
      <c r="L149" s="712"/>
      <c r="M149" s="712"/>
      <c r="N149" s="712"/>
      <c r="O149" s="712"/>
      <c r="P149" s="713"/>
    </row>
    <row r="150" spans="1:16" ht="26.4" x14ac:dyDescent="0.3">
      <c r="A150" s="105" t="s">
        <v>161</v>
      </c>
      <c r="B150" s="106" t="s">
        <v>43</v>
      </c>
      <c r="C150" s="106" t="s">
        <v>100</v>
      </c>
      <c r="D150" s="107" t="s">
        <v>169</v>
      </c>
      <c r="E150" s="107" t="s">
        <v>164</v>
      </c>
      <c r="F150" s="107" t="s">
        <v>165</v>
      </c>
      <c r="G150" s="108" t="s">
        <v>170</v>
      </c>
      <c r="H150" s="32">
        <v>876245</v>
      </c>
      <c r="I150" s="32"/>
      <c r="J150" s="32">
        <f>H150+I150</f>
        <v>876245</v>
      </c>
      <c r="K150" s="32">
        <v>0</v>
      </c>
      <c r="L150" s="32"/>
      <c r="M150" s="32">
        <f t="shared" ref="M150:M151" si="35">K150+L150</f>
        <v>0</v>
      </c>
      <c r="N150" s="32">
        <v>0</v>
      </c>
      <c r="O150" s="97"/>
      <c r="P150" s="32">
        <f t="shared" ref="P150:P151" si="36">N150+O150</f>
        <v>0</v>
      </c>
    </row>
    <row r="151" spans="1:16" x14ac:dyDescent="0.3">
      <c r="A151" s="105" t="s">
        <v>175</v>
      </c>
      <c r="B151" s="40" t="s">
        <v>172</v>
      </c>
      <c r="C151" s="40" t="s">
        <v>173</v>
      </c>
      <c r="D151" s="45" t="s">
        <v>169</v>
      </c>
      <c r="E151" s="45" t="s">
        <v>174</v>
      </c>
      <c r="F151" s="45" t="s">
        <v>171</v>
      </c>
      <c r="G151" s="45" t="s">
        <v>170</v>
      </c>
      <c r="H151" s="32">
        <v>93777</v>
      </c>
      <c r="I151" s="32"/>
      <c r="J151" s="32">
        <f>H151+I151</f>
        <v>93777</v>
      </c>
      <c r="K151" s="32">
        <v>0</v>
      </c>
      <c r="L151" s="32"/>
      <c r="M151" s="32">
        <f t="shared" si="35"/>
        <v>0</v>
      </c>
      <c r="N151" s="32">
        <v>0</v>
      </c>
      <c r="O151" s="97"/>
      <c r="P151" s="32">
        <f t="shared" si="36"/>
        <v>0</v>
      </c>
    </row>
    <row r="152" spans="1:16" x14ac:dyDescent="0.3">
      <c r="A152" s="708" t="s">
        <v>176</v>
      </c>
      <c r="B152" s="709"/>
      <c r="C152" s="709"/>
      <c r="D152" s="709"/>
      <c r="E152" s="709"/>
      <c r="F152" s="709"/>
      <c r="G152" s="710"/>
      <c r="H152" s="101">
        <f>SUM(H150:H151)</f>
        <v>970022</v>
      </c>
      <c r="I152" s="101">
        <f t="shared" ref="I152:P152" si="37">SUM(I150:I151)</f>
        <v>0</v>
      </c>
      <c r="J152" s="101">
        <f t="shared" si="37"/>
        <v>970022</v>
      </c>
      <c r="K152" s="101">
        <f t="shared" si="37"/>
        <v>0</v>
      </c>
      <c r="L152" s="101">
        <f t="shared" si="37"/>
        <v>0</v>
      </c>
      <c r="M152" s="101">
        <f t="shared" si="37"/>
        <v>0</v>
      </c>
      <c r="N152" s="101">
        <f t="shared" si="37"/>
        <v>0</v>
      </c>
      <c r="O152" s="101">
        <f t="shared" si="37"/>
        <v>0</v>
      </c>
      <c r="P152" s="101">
        <f t="shared" si="37"/>
        <v>0</v>
      </c>
    </row>
    <row r="153" spans="1:16" x14ac:dyDescent="0.3">
      <c r="A153" s="717" t="s">
        <v>187</v>
      </c>
      <c r="B153" s="718"/>
      <c r="C153" s="718"/>
      <c r="D153" s="718"/>
      <c r="E153" s="718"/>
      <c r="F153" s="718"/>
      <c r="G153" s="718"/>
      <c r="H153" s="718"/>
      <c r="I153" s="718"/>
      <c r="J153" s="718"/>
      <c r="K153" s="718"/>
      <c r="L153" s="718"/>
      <c r="M153" s="718"/>
      <c r="N153" s="718"/>
      <c r="O153" s="718"/>
      <c r="P153" s="719"/>
    </row>
    <row r="154" spans="1:16" x14ac:dyDescent="0.3">
      <c r="A154" s="129" t="s">
        <v>81</v>
      </c>
      <c r="B154" s="130" t="s">
        <v>43</v>
      </c>
      <c r="C154" s="131" t="s">
        <v>100</v>
      </c>
      <c r="D154" s="131" t="s">
        <v>188</v>
      </c>
      <c r="E154" s="131">
        <v>244</v>
      </c>
      <c r="F154" s="131" t="s">
        <v>82</v>
      </c>
      <c r="G154" s="132" t="s">
        <v>189</v>
      </c>
      <c r="H154" s="32">
        <v>3150000</v>
      </c>
      <c r="I154" s="32"/>
      <c r="J154" s="32">
        <f>H154+I154</f>
        <v>3150000</v>
      </c>
      <c r="K154" s="32">
        <v>0</v>
      </c>
      <c r="L154" s="32"/>
      <c r="M154" s="32">
        <f t="shared" ref="M154" si="38">K154+L154</f>
        <v>0</v>
      </c>
      <c r="N154" s="32">
        <v>0</v>
      </c>
      <c r="O154" s="97"/>
      <c r="P154" s="32">
        <f t="shared" ref="P154" si="39">N154+O154</f>
        <v>0</v>
      </c>
    </row>
    <row r="155" spans="1:16" x14ac:dyDescent="0.3">
      <c r="A155" s="708" t="s">
        <v>190</v>
      </c>
      <c r="B155" s="709"/>
      <c r="C155" s="709"/>
      <c r="D155" s="709"/>
      <c r="E155" s="709"/>
      <c r="F155" s="709"/>
      <c r="G155" s="710"/>
      <c r="H155" s="101">
        <f>SUM(H154)</f>
        <v>3150000</v>
      </c>
      <c r="I155" s="101">
        <f t="shared" ref="I155:P155" si="40">SUM(I154)</f>
        <v>0</v>
      </c>
      <c r="J155" s="101">
        <f t="shared" si="40"/>
        <v>3150000</v>
      </c>
      <c r="K155" s="101">
        <f t="shared" si="40"/>
        <v>0</v>
      </c>
      <c r="L155" s="101">
        <f t="shared" si="40"/>
        <v>0</v>
      </c>
      <c r="M155" s="101">
        <f t="shared" si="40"/>
        <v>0</v>
      </c>
      <c r="N155" s="101">
        <f t="shared" si="40"/>
        <v>0</v>
      </c>
      <c r="O155" s="101">
        <f t="shared" si="40"/>
        <v>0</v>
      </c>
      <c r="P155" s="101">
        <f t="shared" si="40"/>
        <v>0</v>
      </c>
    </row>
    <row r="156" spans="1:16" x14ac:dyDescent="0.3">
      <c r="A156" s="720" t="s">
        <v>191</v>
      </c>
      <c r="B156" s="721"/>
      <c r="C156" s="721"/>
      <c r="D156" s="721"/>
      <c r="E156" s="721"/>
      <c r="F156" s="721"/>
      <c r="G156" s="721"/>
      <c r="H156" s="721"/>
      <c r="I156" s="721"/>
      <c r="J156" s="721"/>
      <c r="K156" s="721"/>
      <c r="L156" s="721"/>
      <c r="M156" s="721"/>
      <c r="N156" s="721"/>
      <c r="O156" s="721"/>
      <c r="P156" s="722"/>
    </row>
    <row r="157" spans="1:16" x14ac:dyDescent="0.3">
      <c r="A157" s="133" t="s">
        <v>259</v>
      </c>
      <c r="B157" s="133" t="s">
        <v>172</v>
      </c>
      <c r="C157" s="133" t="s">
        <v>173</v>
      </c>
      <c r="D157" s="134" t="s">
        <v>193</v>
      </c>
      <c r="E157" s="134" t="s">
        <v>174</v>
      </c>
      <c r="F157" s="134" t="s">
        <v>171</v>
      </c>
      <c r="G157" s="132" t="s">
        <v>195</v>
      </c>
      <c r="H157" s="32">
        <v>2156</v>
      </c>
      <c r="I157" s="32">
        <v>2156</v>
      </c>
      <c r="J157" s="32">
        <f t="shared" ref="J157:J160" si="41">H157+I157</f>
        <v>4312</v>
      </c>
      <c r="K157" s="32">
        <v>0</v>
      </c>
      <c r="L157" s="32"/>
      <c r="M157" s="32">
        <f t="shared" ref="M157:M160" si="42">K157+L157</f>
        <v>0</v>
      </c>
      <c r="N157" s="32">
        <v>0</v>
      </c>
      <c r="O157" s="97"/>
      <c r="P157" s="32">
        <f t="shared" ref="P157:P160" si="43">N157+O157</f>
        <v>0</v>
      </c>
    </row>
    <row r="158" spans="1:16" x14ac:dyDescent="0.3">
      <c r="A158" s="133" t="s">
        <v>259</v>
      </c>
      <c r="B158" s="133" t="s">
        <v>172</v>
      </c>
      <c r="C158" s="133" t="s">
        <v>173</v>
      </c>
      <c r="D158" s="134" t="s">
        <v>194</v>
      </c>
      <c r="E158" s="134" t="s">
        <v>174</v>
      </c>
      <c r="F158" s="134" t="s">
        <v>171</v>
      </c>
      <c r="G158" s="132" t="s">
        <v>48</v>
      </c>
      <c r="H158" s="32">
        <v>924</v>
      </c>
      <c r="I158" s="32">
        <v>924</v>
      </c>
      <c r="J158" s="32">
        <f t="shared" si="41"/>
        <v>1848</v>
      </c>
      <c r="K158" s="32">
        <v>0</v>
      </c>
      <c r="L158" s="32"/>
      <c r="M158" s="32">
        <f t="shared" si="42"/>
        <v>0</v>
      </c>
      <c r="N158" s="32">
        <v>0</v>
      </c>
      <c r="O158" s="97"/>
      <c r="P158" s="32">
        <f t="shared" si="43"/>
        <v>0</v>
      </c>
    </row>
    <row r="159" spans="1:16" ht="26.4" x14ac:dyDescent="0.3">
      <c r="A159" s="133" t="s">
        <v>192</v>
      </c>
      <c r="B159" s="133" t="s">
        <v>172</v>
      </c>
      <c r="C159" s="133" t="s">
        <v>173</v>
      </c>
      <c r="D159" s="134" t="s">
        <v>193</v>
      </c>
      <c r="E159" s="134" t="s">
        <v>164</v>
      </c>
      <c r="F159" s="134" t="s">
        <v>165</v>
      </c>
      <c r="G159" s="132" t="s">
        <v>195</v>
      </c>
      <c r="H159" s="32">
        <v>1260000</v>
      </c>
      <c r="I159" s="32"/>
      <c r="J159" s="32">
        <f t="shared" si="41"/>
        <v>1260000</v>
      </c>
      <c r="K159" s="32">
        <v>0</v>
      </c>
      <c r="L159" s="32"/>
      <c r="M159" s="32">
        <f t="shared" si="42"/>
        <v>0</v>
      </c>
      <c r="N159" s="32">
        <v>0</v>
      </c>
      <c r="O159" s="97"/>
      <c r="P159" s="32">
        <f t="shared" si="43"/>
        <v>0</v>
      </c>
    </row>
    <row r="160" spans="1:16" ht="26.4" x14ac:dyDescent="0.3">
      <c r="A160" s="133" t="s">
        <v>192</v>
      </c>
      <c r="B160" s="133" t="s">
        <v>172</v>
      </c>
      <c r="C160" s="133" t="s">
        <v>173</v>
      </c>
      <c r="D160" s="134" t="s">
        <v>194</v>
      </c>
      <c r="E160" s="134" t="s">
        <v>164</v>
      </c>
      <c r="F160" s="134" t="s">
        <v>165</v>
      </c>
      <c r="G160" s="132" t="s">
        <v>48</v>
      </c>
      <c r="H160" s="32">
        <v>540000</v>
      </c>
      <c r="I160" s="32"/>
      <c r="J160" s="32">
        <f t="shared" si="41"/>
        <v>540000</v>
      </c>
      <c r="K160" s="32">
        <v>0</v>
      </c>
      <c r="L160" s="32"/>
      <c r="M160" s="32">
        <f t="shared" si="42"/>
        <v>0</v>
      </c>
      <c r="N160" s="32">
        <v>0</v>
      </c>
      <c r="O160" s="97"/>
      <c r="P160" s="32">
        <f t="shared" si="43"/>
        <v>0</v>
      </c>
    </row>
    <row r="161" spans="1:16" x14ac:dyDescent="0.3">
      <c r="A161" s="708" t="s">
        <v>196</v>
      </c>
      <c r="B161" s="709"/>
      <c r="C161" s="709"/>
      <c r="D161" s="709"/>
      <c r="E161" s="709"/>
      <c r="F161" s="709"/>
      <c r="G161" s="710"/>
      <c r="H161" s="101">
        <f>SUM(H157:H160)</f>
        <v>1803080</v>
      </c>
      <c r="I161" s="101">
        <f t="shared" ref="I161:P161" si="44">SUM(I157:I160)</f>
        <v>3080</v>
      </c>
      <c r="J161" s="101">
        <f>SUM(J157:J160)</f>
        <v>1806160</v>
      </c>
      <c r="K161" s="101">
        <f t="shared" si="44"/>
        <v>0</v>
      </c>
      <c r="L161" s="101">
        <f t="shared" si="44"/>
        <v>0</v>
      </c>
      <c r="M161" s="101">
        <f t="shared" si="44"/>
        <v>0</v>
      </c>
      <c r="N161" s="101">
        <f t="shared" si="44"/>
        <v>0</v>
      </c>
      <c r="O161" s="101">
        <f t="shared" si="44"/>
        <v>0</v>
      </c>
      <c r="P161" s="101">
        <f t="shared" si="44"/>
        <v>0</v>
      </c>
    </row>
    <row r="162" spans="1:16" x14ac:dyDescent="0.3">
      <c r="A162" s="738" t="s">
        <v>260</v>
      </c>
      <c r="B162" s="739"/>
      <c r="C162" s="739"/>
      <c r="D162" s="739"/>
      <c r="E162" s="739"/>
      <c r="F162" s="739"/>
      <c r="G162" s="739"/>
      <c r="H162" s="739"/>
      <c r="I162" s="739"/>
      <c r="J162" s="739"/>
      <c r="K162" s="739"/>
      <c r="L162" s="739"/>
      <c r="M162" s="739"/>
      <c r="N162" s="739"/>
      <c r="O162" s="739"/>
      <c r="P162" s="740"/>
    </row>
    <row r="163" spans="1:16" x14ac:dyDescent="0.3">
      <c r="A163" s="40" t="s">
        <v>73</v>
      </c>
      <c r="B163" s="133" t="s">
        <v>43</v>
      </c>
      <c r="C163" s="133" t="s">
        <v>100</v>
      </c>
      <c r="D163" s="134" t="s">
        <v>224</v>
      </c>
      <c r="E163" s="134" t="s">
        <v>54</v>
      </c>
      <c r="F163" s="134" t="s">
        <v>74</v>
      </c>
      <c r="G163" s="132" t="s">
        <v>225</v>
      </c>
      <c r="H163" s="32">
        <v>217350</v>
      </c>
      <c r="I163" s="32"/>
      <c r="J163" s="32">
        <f t="shared" ref="J163:J166" si="45">H163+I163</f>
        <v>217350</v>
      </c>
      <c r="K163" s="32">
        <v>0</v>
      </c>
      <c r="L163" s="32"/>
      <c r="M163" s="32">
        <f t="shared" ref="M163:M171" si="46">K163+L163</f>
        <v>0</v>
      </c>
      <c r="N163" s="32">
        <v>0</v>
      </c>
      <c r="O163" s="97"/>
      <c r="P163" s="32">
        <f t="shared" ref="P163:P171" si="47">N163+O163</f>
        <v>0</v>
      </c>
    </row>
    <row r="164" spans="1:16" x14ac:dyDescent="0.3">
      <c r="A164" s="40" t="s">
        <v>73</v>
      </c>
      <c r="B164" s="133" t="s">
        <v>43</v>
      </c>
      <c r="C164" s="133" t="s">
        <v>100</v>
      </c>
      <c r="D164" s="134" t="s">
        <v>226</v>
      </c>
      <c r="E164" s="134" t="s">
        <v>54</v>
      </c>
      <c r="F164" s="134" t="s">
        <v>74</v>
      </c>
      <c r="G164" s="132" t="s">
        <v>48</v>
      </c>
      <c r="H164" s="32">
        <v>24150</v>
      </c>
      <c r="I164" s="32"/>
      <c r="J164" s="32">
        <f t="shared" si="45"/>
        <v>24150</v>
      </c>
      <c r="K164" s="32">
        <v>0</v>
      </c>
      <c r="L164" s="32"/>
      <c r="M164" s="32">
        <f t="shared" si="46"/>
        <v>0</v>
      </c>
      <c r="N164" s="32">
        <v>0</v>
      </c>
      <c r="O164" s="97"/>
      <c r="P164" s="32">
        <f t="shared" si="47"/>
        <v>0</v>
      </c>
    </row>
    <row r="165" spans="1:16" x14ac:dyDescent="0.3">
      <c r="A165" s="82" t="s">
        <v>220</v>
      </c>
      <c r="B165" s="133" t="s">
        <v>43</v>
      </c>
      <c r="C165" s="133" t="s">
        <v>100</v>
      </c>
      <c r="D165" s="134" t="s">
        <v>224</v>
      </c>
      <c r="E165" s="134" t="s">
        <v>54</v>
      </c>
      <c r="F165" s="134" t="s">
        <v>219</v>
      </c>
      <c r="G165" s="132" t="s">
        <v>225</v>
      </c>
      <c r="H165" s="32">
        <v>1486350</v>
      </c>
      <c r="I165" s="32"/>
      <c r="J165" s="32">
        <f t="shared" si="45"/>
        <v>1486350</v>
      </c>
      <c r="K165" s="32">
        <v>0</v>
      </c>
      <c r="L165" s="32"/>
      <c r="M165" s="32">
        <f t="shared" si="46"/>
        <v>0</v>
      </c>
      <c r="N165" s="32">
        <v>0</v>
      </c>
      <c r="O165" s="97"/>
      <c r="P165" s="32">
        <f t="shared" si="47"/>
        <v>0</v>
      </c>
    </row>
    <row r="166" spans="1:16" x14ac:dyDescent="0.3">
      <c r="A166" s="82" t="s">
        <v>220</v>
      </c>
      <c r="B166" s="133" t="s">
        <v>43</v>
      </c>
      <c r="C166" s="133" t="s">
        <v>100</v>
      </c>
      <c r="D166" s="134" t="s">
        <v>226</v>
      </c>
      <c r="E166" s="134" t="s">
        <v>54</v>
      </c>
      <c r="F166" s="134" t="s">
        <v>219</v>
      </c>
      <c r="G166" s="132" t="s">
        <v>48</v>
      </c>
      <c r="H166" s="32">
        <v>165150</v>
      </c>
      <c r="I166" s="32"/>
      <c r="J166" s="32">
        <f t="shared" si="45"/>
        <v>165150</v>
      </c>
      <c r="K166" s="32">
        <v>0</v>
      </c>
      <c r="L166" s="32"/>
      <c r="M166" s="32">
        <f t="shared" si="46"/>
        <v>0</v>
      </c>
      <c r="N166" s="32">
        <v>0</v>
      </c>
      <c r="O166" s="97"/>
      <c r="P166" s="32">
        <f t="shared" si="47"/>
        <v>0</v>
      </c>
    </row>
    <row r="167" spans="1:16" x14ac:dyDescent="0.3">
      <c r="A167" s="708" t="s">
        <v>230</v>
      </c>
      <c r="B167" s="709"/>
      <c r="C167" s="709"/>
      <c r="D167" s="709"/>
      <c r="E167" s="709"/>
      <c r="F167" s="709"/>
      <c r="G167" s="710"/>
      <c r="H167" s="101">
        <f>SUM(H163:H166)</f>
        <v>1893000</v>
      </c>
      <c r="I167" s="101">
        <f t="shared" ref="I167:P167" si="48">SUM(I163:I166)</f>
        <v>0</v>
      </c>
      <c r="J167" s="101">
        <f t="shared" si="48"/>
        <v>1893000</v>
      </c>
      <c r="K167" s="101">
        <f t="shared" si="48"/>
        <v>0</v>
      </c>
      <c r="L167" s="101">
        <f t="shared" si="48"/>
        <v>0</v>
      </c>
      <c r="M167" s="101">
        <f t="shared" si="48"/>
        <v>0</v>
      </c>
      <c r="N167" s="101">
        <f t="shared" si="48"/>
        <v>0</v>
      </c>
      <c r="O167" s="101">
        <f t="shared" si="48"/>
        <v>0</v>
      </c>
      <c r="P167" s="101">
        <f t="shared" si="48"/>
        <v>0</v>
      </c>
    </row>
    <row r="168" spans="1:16" x14ac:dyDescent="0.3">
      <c r="A168" s="717" t="s">
        <v>245</v>
      </c>
      <c r="B168" s="718"/>
      <c r="C168" s="718"/>
      <c r="D168" s="718"/>
      <c r="E168" s="718"/>
      <c r="F168" s="718"/>
      <c r="G168" s="718"/>
      <c r="H168" s="718"/>
      <c r="I168" s="718"/>
      <c r="J168" s="718"/>
      <c r="K168" s="718"/>
      <c r="L168" s="718"/>
      <c r="M168" s="718"/>
      <c r="N168" s="718"/>
      <c r="O168" s="718"/>
      <c r="P168" s="719"/>
    </row>
    <row r="169" spans="1:16" x14ac:dyDescent="0.3">
      <c r="A169" s="129" t="s">
        <v>81</v>
      </c>
      <c r="B169" s="133" t="s">
        <v>43</v>
      </c>
      <c r="C169" s="133" t="s">
        <v>243</v>
      </c>
      <c r="D169" s="134" t="s">
        <v>242</v>
      </c>
      <c r="E169" s="134" t="s">
        <v>54</v>
      </c>
      <c r="F169" s="134" t="s">
        <v>82</v>
      </c>
      <c r="G169" s="132" t="s">
        <v>244</v>
      </c>
      <c r="H169" s="32">
        <v>54172.44</v>
      </c>
      <c r="I169" s="32"/>
      <c r="J169" s="32">
        <f>SUM(H169:I169)</f>
        <v>54172.44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40" t="s">
        <v>241</v>
      </c>
      <c r="B170" s="133" t="s">
        <v>43</v>
      </c>
      <c r="C170" s="133" t="s">
        <v>243</v>
      </c>
      <c r="D170" s="134" t="s">
        <v>242</v>
      </c>
      <c r="E170" s="134" t="s">
        <v>54</v>
      </c>
      <c r="F170" s="134" t="s">
        <v>240</v>
      </c>
      <c r="G170" s="132" t="s">
        <v>244</v>
      </c>
      <c r="H170" s="32">
        <v>3000</v>
      </c>
      <c r="I170" s="32"/>
      <c r="J170" s="32">
        <f t="shared" ref="J170:J171" si="49">SUM(H170:I170)</f>
        <v>3000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40" t="s">
        <v>91</v>
      </c>
      <c r="B171" s="133" t="s">
        <v>43</v>
      </c>
      <c r="C171" s="133" t="s">
        <v>243</v>
      </c>
      <c r="D171" s="134" t="s">
        <v>242</v>
      </c>
      <c r="E171" s="134" t="s">
        <v>54</v>
      </c>
      <c r="F171" s="134" t="s">
        <v>92</v>
      </c>
      <c r="G171" s="132" t="s">
        <v>244</v>
      </c>
      <c r="H171" s="32">
        <v>4000</v>
      </c>
      <c r="I171" s="32"/>
      <c r="J171" s="32">
        <f t="shared" si="49"/>
        <v>4000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246</v>
      </c>
      <c r="B172" s="709"/>
      <c r="C172" s="709"/>
      <c r="D172" s="709"/>
      <c r="E172" s="709"/>
      <c r="F172" s="709"/>
      <c r="G172" s="710"/>
      <c r="H172" s="101">
        <f>SUM(H169:H171)</f>
        <v>61172.44</v>
      </c>
      <c r="I172" s="101">
        <f t="shared" ref="I172:P172" si="50">SUM(I169:I171)</f>
        <v>0</v>
      </c>
      <c r="J172" s="101">
        <f t="shared" si="50"/>
        <v>61172.44</v>
      </c>
      <c r="K172" s="101">
        <f t="shared" si="50"/>
        <v>0</v>
      </c>
      <c r="L172" s="101">
        <f t="shared" si="50"/>
        <v>0</v>
      </c>
      <c r="M172" s="101">
        <f t="shared" si="50"/>
        <v>0</v>
      </c>
      <c r="N172" s="101">
        <f t="shared" si="50"/>
        <v>0</v>
      </c>
      <c r="O172" s="101">
        <f t="shared" si="50"/>
        <v>0</v>
      </c>
      <c r="P172" s="101">
        <f t="shared" si="50"/>
        <v>0</v>
      </c>
    </row>
    <row r="173" spans="1:16" x14ac:dyDescent="0.3">
      <c r="A173" s="701" t="s">
        <v>131</v>
      </c>
      <c r="B173" s="701"/>
      <c r="C173" s="701"/>
      <c r="D173" s="701"/>
      <c r="E173" s="701"/>
      <c r="F173" s="701"/>
      <c r="G173" s="701"/>
      <c r="H173" s="103">
        <f t="shared" ref="H173:P173" si="51">H65+H98+H101+H113+H117+H148+H152+H133+H155+H161+H141+H137+H145+H167+H172</f>
        <v>124639283.55</v>
      </c>
      <c r="I173" s="103">
        <f t="shared" si="51"/>
        <v>3080</v>
      </c>
      <c r="J173" s="103">
        <f t="shared" si="51"/>
        <v>124642363.55</v>
      </c>
      <c r="K173" s="103">
        <f t="shared" si="51"/>
        <v>33521479.18</v>
      </c>
      <c r="L173" s="103">
        <f t="shared" si="51"/>
        <v>0</v>
      </c>
      <c r="M173" s="103">
        <f t="shared" si="51"/>
        <v>33521479.18</v>
      </c>
      <c r="N173" s="103">
        <f t="shared" si="51"/>
        <v>34259965.640000001</v>
      </c>
      <c r="O173" s="103">
        <f t="shared" si="51"/>
        <v>0</v>
      </c>
      <c r="P173" s="103">
        <f t="shared" si="51"/>
        <v>34259965.640000001</v>
      </c>
    </row>
    <row r="174" spans="1:1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6" x14ac:dyDescent="0.3">
      <c r="A175" s="72" t="s">
        <v>132</v>
      </c>
      <c r="B175" s="73"/>
      <c r="C175" s="72"/>
      <c r="D175" s="72"/>
      <c r="E175" s="698" t="s">
        <v>133</v>
      </c>
      <c r="F175" s="698"/>
      <c r="G175" s="698"/>
      <c r="H175" s="1"/>
      <c r="I175" s="1"/>
      <c r="J175" s="1"/>
      <c r="K175" s="1"/>
      <c r="L175" s="1"/>
      <c r="M175" s="1"/>
      <c r="N175" s="1"/>
    </row>
    <row r="176" spans="1:16" x14ac:dyDescent="0.3">
      <c r="A176" s="2" t="s">
        <v>134</v>
      </c>
      <c r="B176" s="696" t="s">
        <v>135</v>
      </c>
      <c r="C176" s="699"/>
      <c r="D176" s="699"/>
      <c r="E176" s="699" t="s">
        <v>136</v>
      </c>
      <c r="F176" s="699"/>
      <c r="G176" s="699"/>
      <c r="H176" s="1"/>
      <c r="I176" s="1"/>
      <c r="J176" s="1"/>
      <c r="K176" s="1"/>
      <c r="L176" s="1"/>
      <c r="M176" s="1"/>
      <c r="N176" s="1"/>
    </row>
    <row r="177" spans="1:14" x14ac:dyDescent="0.3">
      <c r="A177" s="2"/>
      <c r="B177" s="265"/>
      <c r="C177" s="265"/>
      <c r="D177" s="265"/>
      <c r="E177" s="265"/>
      <c r="F177" s="265"/>
      <c r="G177" s="265"/>
      <c r="H177" s="1"/>
      <c r="I177" s="1"/>
      <c r="J177" s="1"/>
      <c r="K177" s="1"/>
      <c r="L177" s="1"/>
      <c r="M177" s="1"/>
      <c r="N177" s="1"/>
    </row>
    <row r="178" spans="1:14" x14ac:dyDescent="0.3">
      <c r="A178" s="72" t="s">
        <v>152</v>
      </c>
      <c r="B178" s="73"/>
      <c r="C178" s="75"/>
      <c r="D178" s="75"/>
      <c r="E178" s="5"/>
      <c r="F178" s="695" t="s">
        <v>138</v>
      </c>
      <c r="G178" s="695"/>
      <c r="H178" s="1"/>
      <c r="I178" s="1"/>
      <c r="J178" s="1"/>
      <c r="K178" s="1"/>
      <c r="L178" s="1"/>
      <c r="M178" s="1"/>
      <c r="N178" s="1"/>
    </row>
    <row r="179" spans="1:14" x14ac:dyDescent="0.3">
      <c r="A179" s="2" t="s">
        <v>134</v>
      </c>
      <c r="B179" s="696" t="s">
        <v>135</v>
      </c>
      <c r="C179" s="697"/>
      <c r="D179" s="697"/>
      <c r="E179" s="76"/>
      <c r="F179" s="697" t="s">
        <v>136</v>
      </c>
      <c r="G179" s="697"/>
      <c r="H179" s="1"/>
      <c r="I179" s="1"/>
      <c r="J179" s="1"/>
      <c r="K179" s="1"/>
      <c r="L179" s="1"/>
      <c r="M179" s="1"/>
      <c r="N179" s="1"/>
    </row>
    <row r="180" spans="1:14" x14ac:dyDescent="0.3">
      <c r="A180" s="2"/>
      <c r="B180" s="2"/>
      <c r="C180" s="2"/>
      <c r="D180" s="2"/>
      <c r="E180" s="2"/>
      <c r="F180" s="2"/>
      <c r="G180" s="2"/>
      <c r="H180" s="1"/>
      <c r="I180" s="1"/>
      <c r="J180" s="1"/>
      <c r="K180" s="1"/>
      <c r="L180" s="1"/>
      <c r="M180" s="1"/>
      <c r="N180" s="1"/>
    </row>
    <row r="181" spans="1:14" x14ac:dyDescent="0.3">
      <c r="A181" s="72" t="s">
        <v>153</v>
      </c>
      <c r="B181" s="73"/>
      <c r="C181" s="75"/>
      <c r="D181" s="75"/>
      <c r="E181" s="5"/>
      <c r="F181" s="695" t="s">
        <v>140</v>
      </c>
      <c r="G181" s="695"/>
      <c r="H181" s="1"/>
      <c r="I181" s="1"/>
      <c r="J181" s="1"/>
      <c r="K181" s="1"/>
      <c r="L181" s="1"/>
      <c r="M181" s="1"/>
      <c r="N181" s="1"/>
    </row>
    <row r="182" spans="1:14" x14ac:dyDescent="0.3">
      <c r="A182" s="2" t="s">
        <v>141</v>
      </c>
      <c r="B182" s="696" t="s">
        <v>135</v>
      </c>
      <c r="C182" s="697"/>
      <c r="D182" s="697"/>
      <c r="E182" s="76"/>
      <c r="F182" s="697" t="s">
        <v>136</v>
      </c>
      <c r="G182" s="697"/>
      <c r="H182" s="1"/>
      <c r="I182" s="1"/>
      <c r="J182" s="1"/>
      <c r="K182" s="1"/>
      <c r="L182" s="1"/>
      <c r="M182" s="1"/>
      <c r="N182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18:P119"/>
    <mergeCell ref="A65:G65"/>
    <mergeCell ref="A66:P66"/>
    <mergeCell ref="A98:G98"/>
    <mergeCell ref="A99:P99"/>
    <mergeCell ref="A101:G101"/>
    <mergeCell ref="A102:N103"/>
    <mergeCell ref="A107:G107"/>
    <mergeCell ref="A112:G112"/>
    <mergeCell ref="A113:G113"/>
    <mergeCell ref="A114:N114"/>
    <mergeCell ref="A117:G117"/>
    <mergeCell ref="A149:P149"/>
    <mergeCell ref="A124:G124"/>
    <mergeCell ref="A132:G132"/>
    <mergeCell ref="A133:G133"/>
    <mergeCell ref="A134:P134"/>
    <mergeCell ref="A137:G137"/>
    <mergeCell ref="A138:P138"/>
    <mergeCell ref="A141:G141"/>
    <mergeCell ref="A142:P142"/>
    <mergeCell ref="A145:G145"/>
    <mergeCell ref="A146:P146"/>
    <mergeCell ref="A148:G148"/>
    <mergeCell ref="B176:D176"/>
    <mergeCell ref="E176:G176"/>
    <mergeCell ref="A152:G152"/>
    <mergeCell ref="A153:P153"/>
    <mergeCell ref="A155:G155"/>
    <mergeCell ref="A156:P156"/>
    <mergeCell ref="A161:G161"/>
    <mergeCell ref="A162:P162"/>
    <mergeCell ref="A167:G167"/>
    <mergeCell ref="A168:P168"/>
    <mergeCell ref="A172:G172"/>
    <mergeCell ref="A173:G173"/>
    <mergeCell ref="E175:G175"/>
    <mergeCell ref="F178:G178"/>
    <mergeCell ref="B179:D179"/>
    <mergeCell ref="F179:G179"/>
    <mergeCell ref="F181:G181"/>
    <mergeCell ref="B182:D182"/>
    <mergeCell ref="F182:G182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5"/>
  <sheetViews>
    <sheetView topLeftCell="A121" zoomScale="70" zoomScaleNormal="70" workbookViewId="0">
      <selection activeCell="I55" sqref="I5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286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68"/>
      <c r="B22" s="268"/>
      <c r="C22" s="268"/>
      <c r="D22" s="268"/>
      <c r="E22" s="268"/>
      <c r="F22" s="268"/>
      <c r="G22" s="268"/>
      <c r="H22" s="268"/>
      <c r="I22" s="268"/>
      <c r="J22" s="26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287</v>
      </c>
      <c r="C24" s="703"/>
      <c r="D24" s="703"/>
      <c r="E24" s="703"/>
      <c r="F24" s="703"/>
      <c r="G24" s="703"/>
      <c r="H24" s="703"/>
      <c r="I24" s="703"/>
      <c r="J24" s="95" t="str">
        <f>H19</f>
        <v>24 апреля 2025</v>
      </c>
      <c r="K24" s="1"/>
      <c r="L24" s="1"/>
      <c r="M24" s="1"/>
      <c r="P24" s="26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72"/>
      <c r="M25" s="272"/>
      <c r="O25" s="27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72"/>
      <c r="M26" s="272"/>
      <c r="O26" s="272" t="s">
        <v>16</v>
      </c>
      <c r="P26" s="17" t="str">
        <f>H19</f>
        <v>24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69"/>
      <c r="I27" s="269"/>
      <c r="J27" s="269"/>
      <c r="L27" s="272"/>
      <c r="M27" s="272"/>
      <c r="O27" s="27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69"/>
      <c r="I28" s="269"/>
      <c r="J28" s="269"/>
      <c r="L28" s="272"/>
      <c r="M28" s="272"/>
      <c r="O28" s="27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72"/>
      <c r="M29" s="272"/>
      <c r="O29" s="27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72"/>
      <c r="M30" s="272"/>
      <c r="O30" s="27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72"/>
      <c r="M31" s="272"/>
      <c r="O31" s="27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72"/>
      <c r="M32" s="272"/>
      <c r="O32" s="27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45764</v>
      </c>
      <c r="I34" s="271" t="s">
        <v>150</v>
      </c>
      <c r="J34" s="271" t="s">
        <v>151</v>
      </c>
      <c r="K34" s="96">
        <f>H34</f>
        <v>45764</v>
      </c>
      <c r="L34" s="271" t="s">
        <v>150</v>
      </c>
      <c r="M34" s="271" t="s">
        <v>151</v>
      </c>
      <c r="N34" s="96">
        <f>H34</f>
        <v>45764</v>
      </c>
      <c r="O34" s="271" t="s">
        <v>150</v>
      </c>
      <c r="P34" s="271" t="s">
        <v>151</v>
      </c>
    </row>
    <row r="35" spans="1:16" x14ac:dyDescent="0.3">
      <c r="A35" s="270">
        <v>1</v>
      </c>
      <c r="B35" s="270">
        <f t="shared" ref="B35:G35" si="0">SUM(A35+1)</f>
        <v>2</v>
      </c>
      <c r="C35" s="270">
        <f t="shared" si="0"/>
        <v>3</v>
      </c>
      <c r="D35" s="270">
        <f t="shared" si="0"/>
        <v>4</v>
      </c>
      <c r="E35" s="270">
        <f t="shared" si="0"/>
        <v>5</v>
      </c>
      <c r="F35" s="270">
        <f t="shared" si="0"/>
        <v>6</v>
      </c>
      <c r="G35" s="270">
        <f t="shared" si="0"/>
        <v>7</v>
      </c>
      <c r="H35" s="270">
        <v>8</v>
      </c>
      <c r="I35" s="270">
        <v>9</v>
      </c>
      <c r="J35" s="270">
        <v>10</v>
      </c>
      <c r="K35" s="270">
        <v>11</v>
      </c>
      <c r="L35" s="270">
        <v>12</v>
      </c>
      <c r="M35" s="270">
        <v>13</v>
      </c>
      <c r="N35" s="270">
        <v>14</v>
      </c>
      <c r="O35" s="270">
        <v>15</v>
      </c>
      <c r="P35" s="270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939033.95</v>
      </c>
      <c r="I41" s="32"/>
      <c r="J41" s="32">
        <f t="shared" si="1"/>
        <v>939033.95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0</v>
      </c>
      <c r="I50" s="32">
        <v>19000</v>
      </c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185400</v>
      </c>
      <c r="I51" s="32">
        <v>30000</v>
      </c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223750</v>
      </c>
      <c r="I52" s="32">
        <v>10000</v>
      </c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0</v>
      </c>
      <c r="I53" s="32">
        <v>1000000</v>
      </c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50000</v>
      </c>
      <c r="I54" s="32">
        <v>30000</v>
      </c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12084695.370000001</v>
      </c>
      <c r="I67" s="83">
        <f>SUM(I50:I66)</f>
        <v>1089000</v>
      </c>
      <c r="J67" s="83">
        <f t="shared" ref="J67:P67" si="4">SUM(J37:J66)</f>
        <v>13173695.370000001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270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270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270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0</v>
      </c>
      <c r="I79" s="32">
        <v>28000</v>
      </c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120000</v>
      </c>
      <c r="I82" s="32"/>
      <c r="J82" s="32">
        <f t="shared" si="5"/>
        <v>120000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270" t="s">
        <v>103</v>
      </c>
      <c r="B85" s="40" t="s">
        <v>43</v>
      </c>
      <c r="C85" s="40" t="s">
        <v>100</v>
      </c>
      <c r="D85" s="29" t="s">
        <v>101</v>
      </c>
      <c r="E85" s="270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270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40000</v>
      </c>
      <c r="I89" s="32"/>
      <c r="J89" s="32">
        <f t="shared" si="5"/>
        <v>40000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12770942.879999997</v>
      </c>
      <c r="I101" s="98">
        <f t="shared" ref="I101:P101" si="8">SUM(I69:I100)</f>
        <v>28000</v>
      </c>
      <c r="J101" s="98">
        <f t="shared" si="8"/>
        <v>12798942.879999997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22502334.919999998</v>
      </c>
      <c r="I123" s="32"/>
      <c r="J123" s="32">
        <f t="shared" ref="J123:J126" si="14">H123+I123</f>
        <v>22502334.919999998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39838.840000000004</v>
      </c>
      <c r="I124" s="32"/>
      <c r="J124" s="32">
        <f t="shared" si="14"/>
        <v>39838.840000000004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27694976.119999997</v>
      </c>
      <c r="I127" s="101">
        <f t="shared" ref="I127:P127" si="17">SUM(I123:I126)</f>
        <v>0</v>
      </c>
      <c r="J127" s="101">
        <f t="shared" si="17"/>
        <v>27694976.119999997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39599197.700000003</v>
      </c>
      <c r="I128" s="32"/>
      <c r="J128" s="32">
        <f t="shared" ref="J128:J134" si="18">H128+I128</f>
        <v>39599197.700000003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63792.7</v>
      </c>
      <c r="I129" s="32"/>
      <c r="J129" s="32">
        <f t="shared" si="18"/>
        <v>63792.7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50909725.320000008</v>
      </c>
      <c r="I135" s="101">
        <f t="shared" ref="I135:P135" si="20">SUM(I128:I134)</f>
        <v>0</v>
      </c>
      <c r="J135" s="101">
        <f t="shared" si="20"/>
        <v>50909725.320000008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78604701.439999998</v>
      </c>
      <c r="I136" s="101">
        <f t="shared" ref="I136:P136" si="21">I127+I135</f>
        <v>0</v>
      </c>
      <c r="J136" s="101">
        <f t="shared" si="21"/>
        <v>78604701.439999998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6.4" x14ac:dyDescent="0.3">
      <c r="A153" s="105" t="s">
        <v>161</v>
      </c>
      <c r="B153" s="106" t="s">
        <v>43</v>
      </c>
      <c r="C153" s="106" t="s">
        <v>100</v>
      </c>
      <c r="D153" s="107" t="s">
        <v>169</v>
      </c>
      <c r="E153" s="107" t="s">
        <v>164</v>
      </c>
      <c r="F153" s="107" t="s">
        <v>165</v>
      </c>
      <c r="G153" s="108" t="s">
        <v>170</v>
      </c>
      <c r="H153" s="32">
        <v>876245</v>
      </c>
      <c r="I153" s="32"/>
      <c r="J153" s="32">
        <f>H153+I153</f>
        <v>876245</v>
      </c>
      <c r="K153" s="32">
        <v>0</v>
      </c>
      <c r="L153" s="32"/>
      <c r="M153" s="32">
        <f t="shared" ref="M153:M154" si="35">K153+L153</f>
        <v>0</v>
      </c>
      <c r="N153" s="32">
        <v>0</v>
      </c>
      <c r="O153" s="97"/>
      <c r="P153" s="32">
        <f t="shared" ref="P153:P154" si="36">N153+O153</f>
        <v>0</v>
      </c>
    </row>
    <row r="154" spans="1:16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 t="shared" si="35"/>
        <v>0</v>
      </c>
      <c r="N154" s="32">
        <v>0</v>
      </c>
      <c r="O154" s="97"/>
      <c r="P154" s="32">
        <f t="shared" si="36"/>
        <v>0</v>
      </c>
    </row>
    <row r="155" spans="1:16" x14ac:dyDescent="0.3">
      <c r="A155" s="708" t="s">
        <v>176</v>
      </c>
      <c r="B155" s="709"/>
      <c r="C155" s="709"/>
      <c r="D155" s="709"/>
      <c r="E155" s="709"/>
      <c r="F155" s="709"/>
      <c r="G155" s="710"/>
      <c r="H155" s="101">
        <f>SUM(H153:H154)</f>
        <v>970022</v>
      </c>
      <c r="I155" s="101">
        <f t="shared" ref="I155:P155" si="37">SUM(I153:I154)</f>
        <v>0</v>
      </c>
      <c r="J155" s="101">
        <f t="shared" si="37"/>
        <v>970022</v>
      </c>
      <c r="K155" s="101">
        <f t="shared" si="37"/>
        <v>0</v>
      </c>
      <c r="L155" s="101">
        <f t="shared" si="37"/>
        <v>0</v>
      </c>
      <c r="M155" s="101">
        <f t="shared" si="37"/>
        <v>0</v>
      </c>
      <c r="N155" s="101">
        <f t="shared" si="37"/>
        <v>0</v>
      </c>
      <c r="O155" s="101">
        <f t="shared" si="37"/>
        <v>0</v>
      </c>
      <c r="P155" s="101">
        <f t="shared" si="37"/>
        <v>0</v>
      </c>
    </row>
    <row r="156" spans="1:16" x14ac:dyDescent="0.3">
      <c r="A156" s="717" t="s">
        <v>187</v>
      </c>
      <c r="B156" s="718"/>
      <c r="C156" s="718"/>
      <c r="D156" s="718"/>
      <c r="E156" s="718"/>
      <c r="F156" s="718"/>
      <c r="G156" s="718"/>
      <c r="H156" s="718"/>
      <c r="I156" s="718"/>
      <c r="J156" s="718"/>
      <c r="K156" s="718"/>
      <c r="L156" s="718"/>
      <c r="M156" s="718"/>
      <c r="N156" s="718"/>
      <c r="O156" s="718"/>
      <c r="P156" s="719"/>
    </row>
    <row r="157" spans="1:16" ht="26.4" x14ac:dyDescent="0.3">
      <c r="A157" s="129" t="s">
        <v>81</v>
      </c>
      <c r="B157" s="130" t="s">
        <v>43</v>
      </c>
      <c r="C157" s="131" t="s">
        <v>100</v>
      </c>
      <c r="D157" s="131" t="s">
        <v>188</v>
      </c>
      <c r="E157" s="131">
        <v>244</v>
      </c>
      <c r="F157" s="131" t="s">
        <v>82</v>
      </c>
      <c r="G157" s="132" t="s">
        <v>189</v>
      </c>
      <c r="H157" s="32">
        <v>3150000</v>
      </c>
      <c r="I157" s="32"/>
      <c r="J157" s="32">
        <f>H157+I157</f>
        <v>3150000</v>
      </c>
      <c r="K157" s="32">
        <v>0</v>
      </c>
      <c r="L157" s="32"/>
      <c r="M157" s="32">
        <f t="shared" ref="M157" si="38">K157+L157</f>
        <v>0</v>
      </c>
      <c r="N157" s="32">
        <v>0</v>
      </c>
      <c r="O157" s="97"/>
      <c r="P157" s="32">
        <f t="shared" ref="P157" si="39">N157+O157</f>
        <v>0</v>
      </c>
    </row>
    <row r="158" spans="1:16" x14ac:dyDescent="0.3">
      <c r="A158" s="708" t="s">
        <v>190</v>
      </c>
      <c r="B158" s="709"/>
      <c r="C158" s="709"/>
      <c r="D158" s="709"/>
      <c r="E158" s="709"/>
      <c r="F158" s="709"/>
      <c r="G158" s="710"/>
      <c r="H158" s="101">
        <f>SUM(H157)</f>
        <v>3150000</v>
      </c>
      <c r="I158" s="101">
        <f t="shared" ref="I158:P158" si="40">SUM(I157)</f>
        <v>0</v>
      </c>
      <c r="J158" s="101">
        <f t="shared" si="40"/>
        <v>3150000</v>
      </c>
      <c r="K158" s="101">
        <f t="shared" si="40"/>
        <v>0</v>
      </c>
      <c r="L158" s="101">
        <f t="shared" si="40"/>
        <v>0</v>
      </c>
      <c r="M158" s="101">
        <f t="shared" si="40"/>
        <v>0</v>
      </c>
      <c r="N158" s="101">
        <f t="shared" si="40"/>
        <v>0</v>
      </c>
      <c r="O158" s="101">
        <f t="shared" si="40"/>
        <v>0</v>
      </c>
      <c r="P158" s="101">
        <f t="shared" si="40"/>
        <v>0</v>
      </c>
    </row>
    <row r="159" spans="1:16" x14ac:dyDescent="0.3">
      <c r="A159" s="720" t="s">
        <v>191</v>
      </c>
      <c r="B159" s="721"/>
      <c r="C159" s="721"/>
      <c r="D159" s="721"/>
      <c r="E159" s="721"/>
      <c r="F159" s="721"/>
      <c r="G159" s="721"/>
      <c r="H159" s="721"/>
      <c r="I159" s="721"/>
      <c r="J159" s="721"/>
      <c r="K159" s="721"/>
      <c r="L159" s="721"/>
      <c r="M159" s="721"/>
      <c r="N159" s="721"/>
      <c r="O159" s="721"/>
      <c r="P159" s="722"/>
    </row>
    <row r="160" spans="1:16" x14ac:dyDescent="0.3">
      <c r="A160" s="133" t="s">
        <v>259</v>
      </c>
      <c r="B160" s="133" t="s">
        <v>172</v>
      </c>
      <c r="C160" s="133" t="s">
        <v>173</v>
      </c>
      <c r="D160" s="134" t="s">
        <v>193</v>
      </c>
      <c r="E160" s="134" t="s">
        <v>174</v>
      </c>
      <c r="F160" s="134" t="s">
        <v>171</v>
      </c>
      <c r="G160" s="132" t="s">
        <v>195</v>
      </c>
      <c r="H160" s="32">
        <v>4312</v>
      </c>
      <c r="I160" s="32"/>
      <c r="J160" s="32">
        <f t="shared" ref="J160:J163" si="41">H160+I160</f>
        <v>4312</v>
      </c>
      <c r="K160" s="32">
        <v>0</v>
      </c>
      <c r="L160" s="32"/>
      <c r="M160" s="32">
        <f t="shared" ref="M160:M163" si="42">K160+L160</f>
        <v>0</v>
      </c>
      <c r="N160" s="32">
        <v>0</v>
      </c>
      <c r="O160" s="97"/>
      <c r="P160" s="32">
        <f t="shared" ref="P160:P163" si="43">N160+O160</f>
        <v>0</v>
      </c>
    </row>
    <row r="161" spans="1:16" x14ac:dyDescent="0.3">
      <c r="A161" s="133" t="s">
        <v>259</v>
      </c>
      <c r="B161" s="133" t="s">
        <v>172</v>
      </c>
      <c r="C161" s="133" t="s">
        <v>173</v>
      </c>
      <c r="D161" s="134" t="s">
        <v>194</v>
      </c>
      <c r="E161" s="134" t="s">
        <v>174</v>
      </c>
      <c r="F161" s="134" t="s">
        <v>171</v>
      </c>
      <c r="G161" s="132" t="s">
        <v>48</v>
      </c>
      <c r="H161" s="32">
        <v>1848</v>
      </c>
      <c r="I161" s="32"/>
      <c r="J161" s="32">
        <f t="shared" si="41"/>
        <v>1848</v>
      </c>
      <c r="K161" s="32">
        <v>0</v>
      </c>
      <c r="L161" s="32"/>
      <c r="M161" s="32">
        <f t="shared" si="42"/>
        <v>0</v>
      </c>
      <c r="N161" s="32">
        <v>0</v>
      </c>
      <c r="O161" s="97"/>
      <c r="P161" s="32">
        <f t="shared" si="43"/>
        <v>0</v>
      </c>
    </row>
    <row r="162" spans="1:16" ht="26.4" x14ac:dyDescent="0.3">
      <c r="A162" s="133" t="s">
        <v>192</v>
      </c>
      <c r="B162" s="133" t="s">
        <v>172</v>
      </c>
      <c r="C162" s="133" t="s">
        <v>173</v>
      </c>
      <c r="D162" s="134" t="s">
        <v>193</v>
      </c>
      <c r="E162" s="134" t="s">
        <v>164</v>
      </c>
      <c r="F162" s="134" t="s">
        <v>165</v>
      </c>
      <c r="G162" s="132" t="s">
        <v>195</v>
      </c>
      <c r="H162" s="32">
        <v>1260000</v>
      </c>
      <c r="I162" s="32"/>
      <c r="J162" s="32">
        <f t="shared" si="41"/>
        <v>1260000</v>
      </c>
      <c r="K162" s="32">
        <v>0</v>
      </c>
      <c r="L162" s="32"/>
      <c r="M162" s="32">
        <f t="shared" si="42"/>
        <v>0</v>
      </c>
      <c r="N162" s="32">
        <v>0</v>
      </c>
      <c r="O162" s="97"/>
      <c r="P162" s="32">
        <f t="shared" si="43"/>
        <v>0</v>
      </c>
    </row>
    <row r="163" spans="1:16" ht="26.4" x14ac:dyDescent="0.3">
      <c r="A163" s="133" t="s">
        <v>192</v>
      </c>
      <c r="B163" s="133" t="s">
        <v>172</v>
      </c>
      <c r="C163" s="133" t="s">
        <v>173</v>
      </c>
      <c r="D163" s="134" t="s">
        <v>194</v>
      </c>
      <c r="E163" s="134" t="s">
        <v>164</v>
      </c>
      <c r="F163" s="134" t="s">
        <v>165</v>
      </c>
      <c r="G163" s="132" t="s">
        <v>48</v>
      </c>
      <c r="H163" s="32">
        <v>540000</v>
      </c>
      <c r="I163" s="32"/>
      <c r="J163" s="32">
        <f t="shared" si="41"/>
        <v>540000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x14ac:dyDescent="0.3">
      <c r="A164" s="708" t="s">
        <v>196</v>
      </c>
      <c r="B164" s="709"/>
      <c r="C164" s="709"/>
      <c r="D164" s="709"/>
      <c r="E164" s="709"/>
      <c r="F164" s="709"/>
      <c r="G164" s="710"/>
      <c r="H164" s="101">
        <f>SUM(H160:H163)</f>
        <v>1806160</v>
      </c>
      <c r="I164" s="101">
        <f t="shared" ref="I164:P164" si="44">SUM(I160:I163)</f>
        <v>0</v>
      </c>
      <c r="J164" s="101">
        <f>SUM(J160:J163)</f>
        <v>1806160</v>
      </c>
      <c r="K164" s="101">
        <f t="shared" si="44"/>
        <v>0</v>
      </c>
      <c r="L164" s="101">
        <f t="shared" si="44"/>
        <v>0</v>
      </c>
      <c r="M164" s="101">
        <f t="shared" si="44"/>
        <v>0</v>
      </c>
      <c r="N164" s="101">
        <f t="shared" si="44"/>
        <v>0</v>
      </c>
      <c r="O164" s="101">
        <f t="shared" si="44"/>
        <v>0</v>
      </c>
      <c r="P164" s="101">
        <f t="shared" si="44"/>
        <v>0</v>
      </c>
    </row>
    <row r="165" spans="1:16" x14ac:dyDescent="0.3">
      <c r="A165" s="738" t="s">
        <v>260</v>
      </c>
      <c r="B165" s="739"/>
      <c r="C165" s="739"/>
      <c r="D165" s="739"/>
      <c r="E165" s="739"/>
      <c r="F165" s="739"/>
      <c r="G165" s="739"/>
      <c r="H165" s="739"/>
      <c r="I165" s="739"/>
      <c r="J165" s="739"/>
      <c r="K165" s="739"/>
      <c r="L165" s="739"/>
      <c r="M165" s="739"/>
      <c r="N165" s="739"/>
      <c r="O165" s="739"/>
      <c r="P165" s="740"/>
    </row>
    <row r="166" spans="1:16" x14ac:dyDescent="0.3">
      <c r="A166" s="40" t="s">
        <v>73</v>
      </c>
      <c r="B166" s="133" t="s">
        <v>43</v>
      </c>
      <c r="C166" s="133" t="s">
        <v>100</v>
      </c>
      <c r="D166" s="134" t="s">
        <v>224</v>
      </c>
      <c r="E166" s="134" t="s">
        <v>54</v>
      </c>
      <c r="F166" s="134" t="s">
        <v>74</v>
      </c>
      <c r="G166" s="132" t="s">
        <v>225</v>
      </c>
      <c r="H166" s="32">
        <v>217350</v>
      </c>
      <c r="I166" s="32"/>
      <c r="J166" s="32">
        <f t="shared" ref="J166:J169" si="45">H166+I166</f>
        <v>217350</v>
      </c>
      <c r="K166" s="32">
        <v>0</v>
      </c>
      <c r="L166" s="32"/>
      <c r="M166" s="32">
        <f t="shared" ref="M166:M174" si="46">K166+L166</f>
        <v>0</v>
      </c>
      <c r="N166" s="32">
        <v>0</v>
      </c>
      <c r="O166" s="97"/>
      <c r="P166" s="32">
        <f t="shared" ref="P166:P174" si="47">N166+O166</f>
        <v>0</v>
      </c>
    </row>
    <row r="167" spans="1:16" x14ac:dyDescent="0.3">
      <c r="A167" s="40" t="s">
        <v>73</v>
      </c>
      <c r="B167" s="133" t="s">
        <v>43</v>
      </c>
      <c r="C167" s="133" t="s">
        <v>100</v>
      </c>
      <c r="D167" s="134" t="s">
        <v>226</v>
      </c>
      <c r="E167" s="134" t="s">
        <v>54</v>
      </c>
      <c r="F167" s="134" t="s">
        <v>74</v>
      </c>
      <c r="G167" s="132" t="s">
        <v>48</v>
      </c>
      <c r="H167" s="32">
        <v>24150</v>
      </c>
      <c r="I167" s="32"/>
      <c r="J167" s="32">
        <f t="shared" si="45"/>
        <v>24150</v>
      </c>
      <c r="K167" s="32">
        <v>0</v>
      </c>
      <c r="L167" s="32"/>
      <c r="M167" s="32">
        <f t="shared" si="46"/>
        <v>0</v>
      </c>
      <c r="N167" s="32">
        <v>0</v>
      </c>
      <c r="O167" s="97"/>
      <c r="P167" s="32">
        <f t="shared" si="47"/>
        <v>0</v>
      </c>
    </row>
    <row r="168" spans="1:16" x14ac:dyDescent="0.3">
      <c r="A168" s="82" t="s">
        <v>220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219</v>
      </c>
      <c r="G168" s="132" t="s">
        <v>225</v>
      </c>
      <c r="H168" s="32">
        <v>1486350</v>
      </c>
      <c r="I168" s="32"/>
      <c r="J168" s="32">
        <f t="shared" si="45"/>
        <v>1486350</v>
      </c>
      <c r="K168" s="32">
        <v>0</v>
      </c>
      <c r="L168" s="32"/>
      <c r="M168" s="32">
        <f t="shared" si="46"/>
        <v>0</v>
      </c>
      <c r="N168" s="32">
        <v>0</v>
      </c>
      <c r="O168" s="97"/>
      <c r="P168" s="32">
        <f t="shared" si="47"/>
        <v>0</v>
      </c>
    </row>
    <row r="169" spans="1:16" x14ac:dyDescent="0.3">
      <c r="A169" s="82" t="s">
        <v>220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219</v>
      </c>
      <c r="G169" s="132" t="s">
        <v>48</v>
      </c>
      <c r="H169" s="32">
        <v>165150</v>
      </c>
      <c r="I169" s="32"/>
      <c r="J169" s="32">
        <f t="shared" si="45"/>
        <v>165150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708" t="s">
        <v>230</v>
      </c>
      <c r="B170" s="709"/>
      <c r="C170" s="709"/>
      <c r="D170" s="709"/>
      <c r="E170" s="709"/>
      <c r="F170" s="709"/>
      <c r="G170" s="710"/>
      <c r="H170" s="101">
        <f>SUM(H166:H169)</f>
        <v>1893000</v>
      </c>
      <c r="I170" s="101">
        <f t="shared" ref="I170:P170" si="48">SUM(I166:I169)</f>
        <v>0</v>
      </c>
      <c r="J170" s="101">
        <f t="shared" si="48"/>
        <v>1893000</v>
      </c>
      <c r="K170" s="101">
        <f t="shared" si="48"/>
        <v>0</v>
      </c>
      <c r="L170" s="101">
        <f t="shared" si="48"/>
        <v>0</v>
      </c>
      <c r="M170" s="101">
        <f t="shared" si="48"/>
        <v>0</v>
      </c>
      <c r="N170" s="101">
        <f t="shared" si="48"/>
        <v>0</v>
      </c>
      <c r="O170" s="101">
        <f t="shared" si="48"/>
        <v>0</v>
      </c>
      <c r="P170" s="101">
        <f t="shared" si="48"/>
        <v>0</v>
      </c>
    </row>
    <row r="171" spans="1:16" x14ac:dyDescent="0.3">
      <c r="A171" s="717" t="s">
        <v>245</v>
      </c>
      <c r="B171" s="718"/>
      <c r="C171" s="718"/>
      <c r="D171" s="718"/>
      <c r="E171" s="718"/>
      <c r="F171" s="718"/>
      <c r="G171" s="718"/>
      <c r="H171" s="718"/>
      <c r="I171" s="718"/>
      <c r="J171" s="718"/>
      <c r="K171" s="718"/>
      <c r="L171" s="718"/>
      <c r="M171" s="718"/>
      <c r="N171" s="718"/>
      <c r="O171" s="718"/>
      <c r="P171" s="719"/>
    </row>
    <row r="172" spans="1:16" x14ac:dyDescent="0.3">
      <c r="A172" s="129" t="s">
        <v>81</v>
      </c>
      <c r="B172" s="133" t="s">
        <v>43</v>
      </c>
      <c r="C172" s="133" t="s">
        <v>243</v>
      </c>
      <c r="D172" s="134" t="s">
        <v>242</v>
      </c>
      <c r="E172" s="134" t="s">
        <v>54</v>
      </c>
      <c r="F172" s="134" t="s">
        <v>82</v>
      </c>
      <c r="G172" s="132" t="s">
        <v>244</v>
      </c>
      <c r="H172" s="32">
        <v>54172.44</v>
      </c>
      <c r="I172" s="32"/>
      <c r="J172" s="32">
        <f>SUM(H172:I172)</f>
        <v>54172.44</v>
      </c>
      <c r="K172" s="32">
        <v>0</v>
      </c>
      <c r="L172" s="32"/>
      <c r="M172" s="32">
        <f t="shared" si="46"/>
        <v>0</v>
      </c>
      <c r="N172" s="32">
        <v>0</v>
      </c>
      <c r="O172" s="97"/>
      <c r="P172" s="32">
        <f t="shared" si="47"/>
        <v>0</v>
      </c>
    </row>
    <row r="173" spans="1:16" x14ac:dyDescent="0.3">
      <c r="A173" s="40" t="s">
        <v>241</v>
      </c>
      <c r="B173" s="133" t="s">
        <v>43</v>
      </c>
      <c r="C173" s="133" t="s">
        <v>243</v>
      </c>
      <c r="D173" s="134" t="s">
        <v>242</v>
      </c>
      <c r="E173" s="134" t="s">
        <v>54</v>
      </c>
      <c r="F173" s="134" t="s">
        <v>240</v>
      </c>
      <c r="G173" s="132" t="s">
        <v>244</v>
      </c>
      <c r="H173" s="32">
        <v>3000</v>
      </c>
      <c r="I173" s="32"/>
      <c r="J173" s="32">
        <f t="shared" ref="J173:J174" si="49">SUM(H173:I173)</f>
        <v>3000</v>
      </c>
      <c r="K173" s="32">
        <v>0</v>
      </c>
      <c r="L173" s="32"/>
      <c r="M173" s="32">
        <f t="shared" si="46"/>
        <v>0</v>
      </c>
      <c r="N173" s="32">
        <v>0</v>
      </c>
      <c r="O173" s="97"/>
      <c r="P173" s="32">
        <f t="shared" si="47"/>
        <v>0</v>
      </c>
    </row>
    <row r="174" spans="1:16" x14ac:dyDescent="0.3">
      <c r="A174" s="40" t="s">
        <v>91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92</v>
      </c>
      <c r="G174" s="132" t="s">
        <v>244</v>
      </c>
      <c r="H174" s="32">
        <v>4000</v>
      </c>
      <c r="I174" s="32"/>
      <c r="J174" s="32">
        <f t="shared" si="49"/>
        <v>4000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708" t="s">
        <v>246</v>
      </c>
      <c r="B175" s="709"/>
      <c r="C175" s="709"/>
      <c r="D175" s="709"/>
      <c r="E175" s="709"/>
      <c r="F175" s="709"/>
      <c r="G175" s="710"/>
      <c r="H175" s="101">
        <f>SUM(H172:H174)</f>
        <v>61172.44</v>
      </c>
      <c r="I175" s="101">
        <f t="shared" ref="I175:P175" si="50">SUM(I172:I174)</f>
        <v>0</v>
      </c>
      <c r="J175" s="101">
        <f t="shared" si="50"/>
        <v>61172.44</v>
      </c>
      <c r="K175" s="101">
        <f t="shared" si="50"/>
        <v>0</v>
      </c>
      <c r="L175" s="101">
        <f t="shared" si="50"/>
        <v>0</v>
      </c>
      <c r="M175" s="101">
        <f t="shared" si="50"/>
        <v>0</v>
      </c>
      <c r="N175" s="101">
        <f t="shared" si="50"/>
        <v>0</v>
      </c>
      <c r="O175" s="101">
        <f t="shared" si="50"/>
        <v>0</v>
      </c>
      <c r="P175" s="101">
        <f t="shared" si="50"/>
        <v>0</v>
      </c>
    </row>
    <row r="176" spans="1:16" x14ac:dyDescent="0.3">
      <c r="A176" s="701" t="s">
        <v>131</v>
      </c>
      <c r="B176" s="701"/>
      <c r="C176" s="701"/>
      <c r="D176" s="701"/>
      <c r="E176" s="701"/>
      <c r="F176" s="701"/>
      <c r="G176" s="701"/>
      <c r="H176" s="103">
        <f t="shared" ref="H176:P176" si="51">H67+H101+H104+H116+H120+H151+H155+H136+H158+H164+H144+H140+H148+H170+H175</f>
        <v>124642363.55</v>
      </c>
      <c r="I176" s="103">
        <f t="shared" si="51"/>
        <v>1117000</v>
      </c>
      <c r="J176" s="103">
        <f t="shared" si="51"/>
        <v>125759363.55</v>
      </c>
      <c r="K176" s="103">
        <f t="shared" si="51"/>
        <v>33521479.18</v>
      </c>
      <c r="L176" s="103">
        <f t="shared" si="51"/>
        <v>0</v>
      </c>
      <c r="M176" s="103">
        <f t="shared" si="51"/>
        <v>33521479.18</v>
      </c>
      <c r="N176" s="103">
        <f t="shared" si="51"/>
        <v>34259965.640000001</v>
      </c>
      <c r="O176" s="103">
        <f t="shared" si="51"/>
        <v>0</v>
      </c>
      <c r="P176" s="103">
        <f t="shared" si="51"/>
        <v>34259965.640000001</v>
      </c>
    </row>
    <row r="177" spans="1:1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3">
      <c r="A178" s="72" t="s">
        <v>132</v>
      </c>
      <c r="B178" s="73"/>
      <c r="C178" s="72"/>
      <c r="D178" s="72"/>
      <c r="E178" s="698" t="s">
        <v>133</v>
      </c>
      <c r="F178" s="698"/>
      <c r="G178" s="698"/>
      <c r="H178" s="1"/>
      <c r="I178" s="1"/>
      <c r="J178" s="1"/>
      <c r="K178" s="1"/>
      <c r="L178" s="1"/>
      <c r="M178" s="1"/>
      <c r="N178" s="1"/>
    </row>
    <row r="179" spans="1:14" x14ac:dyDescent="0.3">
      <c r="A179" s="2" t="s">
        <v>134</v>
      </c>
      <c r="B179" s="696" t="s">
        <v>135</v>
      </c>
      <c r="C179" s="699"/>
      <c r="D179" s="699"/>
      <c r="E179" s="699" t="s">
        <v>136</v>
      </c>
      <c r="F179" s="699"/>
      <c r="G179" s="699"/>
      <c r="H179" s="1"/>
      <c r="I179" s="1"/>
      <c r="J179" s="1"/>
      <c r="K179" s="1"/>
      <c r="L179" s="1"/>
      <c r="M179" s="1"/>
      <c r="N179" s="1"/>
    </row>
    <row r="180" spans="1:14" x14ac:dyDescent="0.3">
      <c r="A180" s="2"/>
      <c r="B180" s="267"/>
      <c r="C180" s="267"/>
      <c r="D180" s="267"/>
      <c r="E180" s="267"/>
      <c r="F180" s="267"/>
      <c r="G180" s="267"/>
      <c r="H180" s="1"/>
      <c r="I180" s="1"/>
      <c r="J180" s="1"/>
      <c r="K180" s="1"/>
      <c r="L180" s="1"/>
      <c r="M180" s="1"/>
      <c r="N180" s="1"/>
    </row>
    <row r="181" spans="1:14" x14ac:dyDescent="0.3">
      <c r="A181" s="72" t="s">
        <v>152</v>
      </c>
      <c r="B181" s="73"/>
      <c r="C181" s="75"/>
      <c r="D181" s="75"/>
      <c r="E181" s="5"/>
      <c r="F181" s="695" t="s">
        <v>138</v>
      </c>
      <c r="G181" s="695"/>
      <c r="H181" s="1"/>
      <c r="I181" s="1"/>
      <c r="J181" s="1"/>
      <c r="K181" s="1"/>
      <c r="L181" s="1"/>
      <c r="M181" s="1"/>
      <c r="N181" s="1"/>
    </row>
    <row r="182" spans="1:14" x14ac:dyDescent="0.3">
      <c r="A182" s="2" t="s">
        <v>134</v>
      </c>
      <c r="B182" s="696" t="s">
        <v>135</v>
      </c>
      <c r="C182" s="697"/>
      <c r="D182" s="697"/>
      <c r="E182" s="76"/>
      <c r="F182" s="697" t="s">
        <v>136</v>
      </c>
      <c r="G182" s="697"/>
      <c r="H182" s="1"/>
      <c r="I182" s="1"/>
      <c r="J182" s="1"/>
      <c r="K182" s="1"/>
      <c r="L182" s="1"/>
      <c r="M182" s="1"/>
      <c r="N182" s="1"/>
    </row>
    <row r="183" spans="1:14" x14ac:dyDescent="0.3">
      <c r="A183" s="2"/>
      <c r="B183" s="2"/>
      <c r="C183" s="2"/>
      <c r="D183" s="2"/>
      <c r="E183" s="2"/>
      <c r="F183" s="2"/>
      <c r="G183" s="2"/>
      <c r="H183" s="1"/>
      <c r="I183" s="1"/>
      <c r="J183" s="1"/>
      <c r="K183" s="1"/>
      <c r="L183" s="1"/>
      <c r="M183" s="1"/>
      <c r="N183" s="1"/>
    </row>
    <row r="184" spans="1:14" x14ac:dyDescent="0.3">
      <c r="A184" s="72" t="s">
        <v>153</v>
      </c>
      <c r="B184" s="73"/>
      <c r="C184" s="75"/>
      <c r="D184" s="75"/>
      <c r="E184" s="5"/>
      <c r="F184" s="695" t="s">
        <v>140</v>
      </c>
      <c r="G184" s="695"/>
      <c r="H184" s="1"/>
      <c r="I184" s="1"/>
      <c r="J184" s="1"/>
      <c r="K184" s="1"/>
      <c r="L184" s="1"/>
      <c r="M184" s="1"/>
      <c r="N184" s="1"/>
    </row>
    <row r="185" spans="1:14" x14ac:dyDescent="0.3">
      <c r="A185" s="2" t="s">
        <v>141</v>
      </c>
      <c r="B185" s="696" t="s">
        <v>135</v>
      </c>
      <c r="C185" s="697"/>
      <c r="D185" s="697"/>
      <c r="E185" s="76"/>
      <c r="F185" s="697" t="s">
        <v>136</v>
      </c>
      <c r="G185" s="697"/>
      <c r="H185" s="1"/>
      <c r="I185" s="1"/>
      <c r="J185" s="1"/>
      <c r="K185" s="1"/>
      <c r="L185" s="1"/>
      <c r="M185" s="1"/>
      <c r="N185" s="1"/>
    </row>
  </sheetData>
  <mergeCells count="59">
    <mergeCell ref="F181:G181"/>
    <mergeCell ref="B182:D182"/>
    <mergeCell ref="F182:G182"/>
    <mergeCell ref="F184:G184"/>
    <mergeCell ref="B185:D185"/>
    <mergeCell ref="F185:G185"/>
    <mergeCell ref="B179:D179"/>
    <mergeCell ref="E179:G179"/>
    <mergeCell ref="A155:G155"/>
    <mergeCell ref="A156:P156"/>
    <mergeCell ref="A158:G158"/>
    <mergeCell ref="A159:P159"/>
    <mergeCell ref="A164:G164"/>
    <mergeCell ref="A165:P165"/>
    <mergeCell ref="A170:G170"/>
    <mergeCell ref="A171:P171"/>
    <mergeCell ref="A175:G175"/>
    <mergeCell ref="A176:G176"/>
    <mergeCell ref="E178:G178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5"/>
  <sheetViews>
    <sheetView zoomScale="70" zoomScaleNormal="70" workbookViewId="0">
      <selection activeCell="F11" sqref="F1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292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287</v>
      </c>
      <c r="C24" s="703"/>
      <c r="D24" s="703"/>
      <c r="E24" s="703"/>
      <c r="F24" s="703"/>
      <c r="G24" s="703"/>
      <c r="H24" s="703"/>
      <c r="I24" s="703"/>
      <c r="J24" s="95" t="str">
        <f>H19</f>
        <v>25 апреля 2025</v>
      </c>
      <c r="K24" s="1"/>
      <c r="L24" s="1"/>
      <c r="M24" s="1"/>
      <c r="P24" s="27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78"/>
      <c r="M25" s="278"/>
      <c r="O25" s="27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78"/>
      <c r="M26" s="278"/>
      <c r="O26" s="278" t="s">
        <v>16</v>
      </c>
      <c r="P26" s="17" t="str">
        <f>H19</f>
        <v>25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74"/>
      <c r="I27" s="274"/>
      <c r="J27" s="274"/>
      <c r="L27" s="278"/>
      <c r="M27" s="278"/>
      <c r="O27" s="27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74"/>
      <c r="I28" s="274"/>
      <c r="J28" s="274"/>
      <c r="L28" s="278"/>
      <c r="M28" s="278"/>
      <c r="O28" s="27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78"/>
      <c r="M29" s="278"/>
      <c r="O29" s="27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78"/>
      <c r="M30" s="278"/>
      <c r="O30" s="27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78"/>
      <c r="M31" s="278"/>
      <c r="O31" s="27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78"/>
      <c r="M32" s="278"/>
      <c r="O32" s="27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45771</v>
      </c>
      <c r="I34" s="276" t="s">
        <v>150</v>
      </c>
      <c r="J34" s="276" t="s">
        <v>151</v>
      </c>
      <c r="K34" s="96">
        <f>H34</f>
        <v>45771</v>
      </c>
      <c r="L34" s="276" t="s">
        <v>150</v>
      </c>
      <c r="M34" s="276" t="s">
        <v>151</v>
      </c>
      <c r="N34" s="96">
        <f>H34</f>
        <v>45771</v>
      </c>
      <c r="O34" s="276" t="s">
        <v>150</v>
      </c>
      <c r="P34" s="276" t="s">
        <v>151</v>
      </c>
    </row>
    <row r="35" spans="1:16" x14ac:dyDescent="0.3">
      <c r="A35" s="275">
        <v>1</v>
      </c>
      <c r="B35" s="275">
        <f t="shared" ref="B35:G35" si="0">SUM(A35+1)</f>
        <v>2</v>
      </c>
      <c r="C35" s="275">
        <f t="shared" si="0"/>
        <v>3</v>
      </c>
      <c r="D35" s="275">
        <f t="shared" si="0"/>
        <v>4</v>
      </c>
      <c r="E35" s="275">
        <f t="shared" si="0"/>
        <v>5</v>
      </c>
      <c r="F35" s="275">
        <f t="shared" si="0"/>
        <v>6</v>
      </c>
      <c r="G35" s="275">
        <f t="shared" si="0"/>
        <v>7</v>
      </c>
      <c r="H35" s="275">
        <v>8</v>
      </c>
      <c r="I35" s="275">
        <v>9</v>
      </c>
      <c r="J35" s="275">
        <v>10</v>
      </c>
      <c r="K35" s="275">
        <v>11</v>
      </c>
      <c r="L35" s="275">
        <v>12</v>
      </c>
      <c r="M35" s="275">
        <v>13</v>
      </c>
      <c r="N35" s="275">
        <v>14</v>
      </c>
      <c r="O35" s="275">
        <v>15</v>
      </c>
      <c r="P35" s="27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939033.95</v>
      </c>
      <c r="I41" s="32"/>
      <c r="J41" s="32">
        <f t="shared" si="1"/>
        <v>939033.95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13173695.370000001</v>
      </c>
      <c r="I67" s="83">
        <f>SUM(I50:I66)</f>
        <v>0</v>
      </c>
      <c r="J67" s="83">
        <f t="shared" ref="J67:P67" si="4">SUM(J37:J66)</f>
        <v>13173695.370000001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275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275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275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120000</v>
      </c>
      <c r="I82" s="32"/>
      <c r="J82" s="32">
        <f t="shared" si="5"/>
        <v>120000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275" t="s">
        <v>103</v>
      </c>
      <c r="B85" s="40" t="s">
        <v>43</v>
      </c>
      <c r="C85" s="40" t="s">
        <v>100</v>
      </c>
      <c r="D85" s="29" t="s">
        <v>101</v>
      </c>
      <c r="E85" s="275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275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40000</v>
      </c>
      <c r="I89" s="32"/>
      <c r="J89" s="32">
        <f t="shared" si="5"/>
        <v>40000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12798942.879999997</v>
      </c>
      <c r="I101" s="98">
        <f t="shared" ref="I101:P101" si="8">SUM(I69:I100)</f>
        <v>0</v>
      </c>
      <c r="J101" s="98">
        <f t="shared" si="8"/>
        <v>12798942.879999997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22502334.919999998</v>
      </c>
      <c r="I123" s="32">
        <v>1544697</v>
      </c>
      <c r="J123" s="32">
        <f t="shared" ref="J123:J126" si="14">H123+I123</f>
        <v>24047031.919999998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39838.840000000004</v>
      </c>
      <c r="I124" s="32"/>
      <c r="J124" s="32">
        <f t="shared" si="14"/>
        <v>39838.840000000004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27694976.119999997</v>
      </c>
      <c r="I127" s="101">
        <f t="shared" ref="I127:P127" si="17">SUM(I123:I126)</f>
        <v>1544697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39599197.700000003</v>
      </c>
      <c r="I128" s="32">
        <v>1113219.58</v>
      </c>
      <c r="J128" s="32">
        <f t="shared" ref="J128:J134" si="18">H128+I128</f>
        <v>40712417.280000001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63792.7</v>
      </c>
      <c r="I129" s="32"/>
      <c r="J129" s="32">
        <f t="shared" si="18"/>
        <v>63792.7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50909725.320000008</v>
      </c>
      <c r="I135" s="101">
        <f t="shared" ref="I135:P135" si="20">SUM(I128:I134)</f>
        <v>1113219.58</v>
      </c>
      <c r="J135" s="101">
        <f t="shared" si="20"/>
        <v>52022944.900000006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78604701.439999998</v>
      </c>
      <c r="I136" s="101">
        <f t="shared" ref="I136:P136" si="21">I127+I135</f>
        <v>2657916.58</v>
      </c>
      <c r="J136" s="101">
        <f t="shared" si="21"/>
        <v>81262618.020000011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6.4" x14ac:dyDescent="0.3">
      <c r="A153" s="105" t="s">
        <v>161</v>
      </c>
      <c r="B153" s="106" t="s">
        <v>43</v>
      </c>
      <c r="C153" s="106" t="s">
        <v>100</v>
      </c>
      <c r="D153" s="107" t="s">
        <v>169</v>
      </c>
      <c r="E153" s="107" t="s">
        <v>164</v>
      </c>
      <c r="F153" s="107" t="s">
        <v>165</v>
      </c>
      <c r="G153" s="108" t="s">
        <v>170</v>
      </c>
      <c r="H153" s="32">
        <v>876245</v>
      </c>
      <c r="I153" s="32"/>
      <c r="J153" s="32">
        <f>H153+I153</f>
        <v>876245</v>
      </c>
      <c r="K153" s="32">
        <v>0</v>
      </c>
      <c r="L153" s="32"/>
      <c r="M153" s="32">
        <f t="shared" ref="M153:M154" si="35">K153+L153</f>
        <v>0</v>
      </c>
      <c r="N153" s="32">
        <v>0</v>
      </c>
      <c r="O153" s="97"/>
      <c r="P153" s="32">
        <f t="shared" ref="P153:P154" si="36">N153+O153</f>
        <v>0</v>
      </c>
    </row>
    <row r="154" spans="1:16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 t="shared" si="35"/>
        <v>0</v>
      </c>
      <c r="N154" s="32">
        <v>0</v>
      </c>
      <c r="O154" s="97"/>
      <c r="P154" s="32">
        <f t="shared" si="36"/>
        <v>0</v>
      </c>
    </row>
    <row r="155" spans="1:16" x14ac:dyDescent="0.3">
      <c r="A155" s="708" t="s">
        <v>176</v>
      </c>
      <c r="B155" s="709"/>
      <c r="C155" s="709"/>
      <c r="D155" s="709"/>
      <c r="E155" s="709"/>
      <c r="F155" s="709"/>
      <c r="G155" s="710"/>
      <c r="H155" s="101">
        <f>SUM(H153:H154)</f>
        <v>970022</v>
      </c>
      <c r="I155" s="101">
        <f t="shared" ref="I155:P155" si="37">SUM(I153:I154)</f>
        <v>0</v>
      </c>
      <c r="J155" s="101">
        <f t="shared" si="37"/>
        <v>970022</v>
      </c>
      <c r="K155" s="101">
        <f t="shared" si="37"/>
        <v>0</v>
      </c>
      <c r="L155" s="101">
        <f t="shared" si="37"/>
        <v>0</v>
      </c>
      <c r="M155" s="101">
        <f t="shared" si="37"/>
        <v>0</v>
      </c>
      <c r="N155" s="101">
        <f t="shared" si="37"/>
        <v>0</v>
      </c>
      <c r="O155" s="101">
        <f t="shared" si="37"/>
        <v>0</v>
      </c>
      <c r="P155" s="101">
        <f t="shared" si="37"/>
        <v>0</v>
      </c>
    </row>
    <row r="156" spans="1:16" x14ac:dyDescent="0.3">
      <c r="A156" s="717" t="s">
        <v>187</v>
      </c>
      <c r="B156" s="718"/>
      <c r="C156" s="718"/>
      <c r="D156" s="718"/>
      <c r="E156" s="718"/>
      <c r="F156" s="718"/>
      <c r="G156" s="718"/>
      <c r="H156" s="718"/>
      <c r="I156" s="718"/>
      <c r="J156" s="718"/>
      <c r="K156" s="718"/>
      <c r="L156" s="718"/>
      <c r="M156" s="718"/>
      <c r="N156" s="718"/>
      <c r="O156" s="718"/>
      <c r="P156" s="719"/>
    </row>
    <row r="157" spans="1:16" ht="26.4" x14ac:dyDescent="0.3">
      <c r="A157" s="129" t="s">
        <v>81</v>
      </c>
      <c r="B157" s="130" t="s">
        <v>43</v>
      </c>
      <c r="C157" s="131" t="s">
        <v>100</v>
      </c>
      <c r="D157" s="131" t="s">
        <v>188</v>
      </c>
      <c r="E157" s="131">
        <v>244</v>
      </c>
      <c r="F157" s="131" t="s">
        <v>82</v>
      </c>
      <c r="G157" s="132" t="s">
        <v>189</v>
      </c>
      <c r="H157" s="32">
        <v>3150000</v>
      </c>
      <c r="I157" s="32"/>
      <c r="J157" s="32">
        <f>H157+I157</f>
        <v>3150000</v>
      </c>
      <c r="K157" s="32">
        <v>0</v>
      </c>
      <c r="L157" s="32"/>
      <c r="M157" s="32">
        <f t="shared" ref="M157" si="38">K157+L157</f>
        <v>0</v>
      </c>
      <c r="N157" s="32">
        <v>0</v>
      </c>
      <c r="O157" s="97"/>
      <c r="P157" s="32">
        <f t="shared" ref="P157" si="39">N157+O157</f>
        <v>0</v>
      </c>
    </row>
    <row r="158" spans="1:16" x14ac:dyDescent="0.3">
      <c r="A158" s="708" t="s">
        <v>190</v>
      </c>
      <c r="B158" s="709"/>
      <c r="C158" s="709"/>
      <c r="D158" s="709"/>
      <c r="E158" s="709"/>
      <c r="F158" s="709"/>
      <c r="G158" s="710"/>
      <c r="H158" s="101">
        <f>SUM(H157)</f>
        <v>3150000</v>
      </c>
      <c r="I158" s="101">
        <f t="shared" ref="I158:P158" si="40">SUM(I157)</f>
        <v>0</v>
      </c>
      <c r="J158" s="101">
        <f t="shared" si="40"/>
        <v>3150000</v>
      </c>
      <c r="K158" s="101">
        <f t="shared" si="40"/>
        <v>0</v>
      </c>
      <c r="L158" s="101">
        <f t="shared" si="40"/>
        <v>0</v>
      </c>
      <c r="M158" s="101">
        <f t="shared" si="40"/>
        <v>0</v>
      </c>
      <c r="N158" s="101">
        <f t="shared" si="40"/>
        <v>0</v>
      </c>
      <c r="O158" s="101">
        <f t="shared" si="40"/>
        <v>0</v>
      </c>
      <c r="P158" s="101">
        <f t="shared" si="40"/>
        <v>0</v>
      </c>
    </row>
    <row r="159" spans="1:16" x14ac:dyDescent="0.3">
      <c r="A159" s="720" t="s">
        <v>191</v>
      </c>
      <c r="B159" s="721"/>
      <c r="C159" s="721"/>
      <c r="D159" s="721"/>
      <c r="E159" s="721"/>
      <c r="F159" s="721"/>
      <c r="G159" s="721"/>
      <c r="H159" s="721"/>
      <c r="I159" s="721"/>
      <c r="J159" s="721"/>
      <c r="K159" s="721"/>
      <c r="L159" s="721"/>
      <c r="M159" s="721"/>
      <c r="N159" s="721"/>
      <c r="O159" s="721"/>
      <c r="P159" s="722"/>
    </row>
    <row r="160" spans="1:16" x14ac:dyDescent="0.3">
      <c r="A160" s="133" t="s">
        <v>259</v>
      </c>
      <c r="B160" s="133" t="s">
        <v>172</v>
      </c>
      <c r="C160" s="133" t="s">
        <v>173</v>
      </c>
      <c r="D160" s="134" t="s">
        <v>193</v>
      </c>
      <c r="E160" s="134" t="s">
        <v>174</v>
      </c>
      <c r="F160" s="134" t="s">
        <v>171</v>
      </c>
      <c r="G160" s="132" t="s">
        <v>195</v>
      </c>
      <c r="H160" s="32">
        <v>4312</v>
      </c>
      <c r="I160" s="32"/>
      <c r="J160" s="32">
        <f t="shared" ref="J160:J163" si="41">H160+I160</f>
        <v>4312</v>
      </c>
      <c r="K160" s="32">
        <v>0</v>
      </c>
      <c r="L160" s="32"/>
      <c r="M160" s="32">
        <f t="shared" ref="M160:M163" si="42">K160+L160</f>
        <v>0</v>
      </c>
      <c r="N160" s="32">
        <v>0</v>
      </c>
      <c r="O160" s="97"/>
      <c r="P160" s="32">
        <f t="shared" ref="P160:P163" si="43">N160+O160</f>
        <v>0</v>
      </c>
    </row>
    <row r="161" spans="1:16" x14ac:dyDescent="0.3">
      <c r="A161" s="133" t="s">
        <v>259</v>
      </c>
      <c r="B161" s="133" t="s">
        <v>172</v>
      </c>
      <c r="C161" s="133" t="s">
        <v>173</v>
      </c>
      <c r="D161" s="134" t="s">
        <v>194</v>
      </c>
      <c r="E161" s="134" t="s">
        <v>174</v>
      </c>
      <c r="F161" s="134" t="s">
        <v>171</v>
      </c>
      <c r="G161" s="132" t="s">
        <v>48</v>
      </c>
      <c r="H161" s="32">
        <v>1848</v>
      </c>
      <c r="I161" s="32"/>
      <c r="J161" s="32">
        <f t="shared" si="41"/>
        <v>1848</v>
      </c>
      <c r="K161" s="32">
        <v>0</v>
      </c>
      <c r="L161" s="32"/>
      <c r="M161" s="32">
        <f t="shared" si="42"/>
        <v>0</v>
      </c>
      <c r="N161" s="32">
        <v>0</v>
      </c>
      <c r="O161" s="97"/>
      <c r="P161" s="32">
        <f t="shared" si="43"/>
        <v>0</v>
      </c>
    </row>
    <row r="162" spans="1:16" ht="26.4" x14ac:dyDescent="0.3">
      <c r="A162" s="133" t="s">
        <v>192</v>
      </c>
      <c r="B162" s="133" t="s">
        <v>172</v>
      </c>
      <c r="C162" s="133" t="s">
        <v>173</v>
      </c>
      <c r="D162" s="134" t="s">
        <v>193</v>
      </c>
      <c r="E162" s="134" t="s">
        <v>164</v>
      </c>
      <c r="F162" s="134" t="s">
        <v>165</v>
      </c>
      <c r="G162" s="132" t="s">
        <v>195</v>
      </c>
      <c r="H162" s="32">
        <v>1260000</v>
      </c>
      <c r="I162" s="32"/>
      <c r="J162" s="32">
        <f t="shared" si="41"/>
        <v>1260000</v>
      </c>
      <c r="K162" s="32">
        <v>0</v>
      </c>
      <c r="L162" s="32"/>
      <c r="M162" s="32">
        <f t="shared" si="42"/>
        <v>0</v>
      </c>
      <c r="N162" s="32">
        <v>0</v>
      </c>
      <c r="O162" s="97"/>
      <c r="P162" s="32">
        <f t="shared" si="43"/>
        <v>0</v>
      </c>
    </row>
    <row r="163" spans="1:16" ht="26.4" x14ac:dyDescent="0.3">
      <c r="A163" s="133" t="s">
        <v>192</v>
      </c>
      <c r="B163" s="133" t="s">
        <v>172</v>
      </c>
      <c r="C163" s="133" t="s">
        <v>173</v>
      </c>
      <c r="D163" s="134" t="s">
        <v>194</v>
      </c>
      <c r="E163" s="134" t="s">
        <v>164</v>
      </c>
      <c r="F163" s="134" t="s">
        <v>165</v>
      </c>
      <c r="G163" s="132" t="s">
        <v>48</v>
      </c>
      <c r="H163" s="32">
        <v>540000</v>
      </c>
      <c r="I163" s="32"/>
      <c r="J163" s="32">
        <f t="shared" si="41"/>
        <v>540000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x14ac:dyDescent="0.3">
      <c r="A164" s="708" t="s">
        <v>196</v>
      </c>
      <c r="B164" s="709"/>
      <c r="C164" s="709"/>
      <c r="D164" s="709"/>
      <c r="E164" s="709"/>
      <c r="F164" s="709"/>
      <c r="G164" s="710"/>
      <c r="H164" s="101">
        <f>SUM(H160:H163)</f>
        <v>1806160</v>
      </c>
      <c r="I164" s="101">
        <f t="shared" ref="I164:P164" si="44">SUM(I160:I163)</f>
        <v>0</v>
      </c>
      <c r="J164" s="101">
        <f>SUM(J160:J163)</f>
        <v>1806160</v>
      </c>
      <c r="K164" s="101">
        <f t="shared" si="44"/>
        <v>0</v>
      </c>
      <c r="L164" s="101">
        <f t="shared" si="44"/>
        <v>0</v>
      </c>
      <c r="M164" s="101">
        <f t="shared" si="44"/>
        <v>0</v>
      </c>
      <c r="N164" s="101">
        <f t="shared" si="44"/>
        <v>0</v>
      </c>
      <c r="O164" s="101">
        <f t="shared" si="44"/>
        <v>0</v>
      </c>
      <c r="P164" s="101">
        <f t="shared" si="44"/>
        <v>0</v>
      </c>
    </row>
    <row r="165" spans="1:16" x14ac:dyDescent="0.3">
      <c r="A165" s="738" t="s">
        <v>260</v>
      </c>
      <c r="B165" s="739"/>
      <c r="C165" s="739"/>
      <c r="D165" s="739"/>
      <c r="E165" s="739"/>
      <c r="F165" s="739"/>
      <c r="G165" s="739"/>
      <c r="H165" s="739"/>
      <c r="I165" s="739"/>
      <c r="J165" s="739"/>
      <c r="K165" s="739"/>
      <c r="L165" s="739"/>
      <c r="M165" s="739"/>
      <c r="N165" s="739"/>
      <c r="O165" s="739"/>
      <c r="P165" s="740"/>
    </row>
    <row r="166" spans="1:16" x14ac:dyDescent="0.3">
      <c r="A166" s="40" t="s">
        <v>73</v>
      </c>
      <c r="B166" s="133" t="s">
        <v>43</v>
      </c>
      <c r="C166" s="133" t="s">
        <v>100</v>
      </c>
      <c r="D166" s="134" t="s">
        <v>224</v>
      </c>
      <c r="E166" s="134" t="s">
        <v>54</v>
      </c>
      <c r="F166" s="134" t="s">
        <v>74</v>
      </c>
      <c r="G166" s="132" t="s">
        <v>225</v>
      </c>
      <c r="H166" s="32">
        <v>217350</v>
      </c>
      <c r="I166" s="32"/>
      <c r="J166" s="32">
        <f t="shared" ref="J166:J169" si="45">H166+I166</f>
        <v>217350</v>
      </c>
      <c r="K166" s="32">
        <v>0</v>
      </c>
      <c r="L166" s="32"/>
      <c r="M166" s="32">
        <f t="shared" ref="M166:M174" si="46">K166+L166</f>
        <v>0</v>
      </c>
      <c r="N166" s="32">
        <v>0</v>
      </c>
      <c r="O166" s="97"/>
      <c r="P166" s="32">
        <f t="shared" ref="P166:P174" si="47">N166+O166</f>
        <v>0</v>
      </c>
    </row>
    <row r="167" spans="1:16" x14ac:dyDescent="0.3">
      <c r="A167" s="40" t="s">
        <v>73</v>
      </c>
      <c r="B167" s="133" t="s">
        <v>43</v>
      </c>
      <c r="C167" s="133" t="s">
        <v>100</v>
      </c>
      <c r="D167" s="134" t="s">
        <v>226</v>
      </c>
      <c r="E167" s="134" t="s">
        <v>54</v>
      </c>
      <c r="F167" s="134" t="s">
        <v>74</v>
      </c>
      <c r="G167" s="132" t="s">
        <v>48</v>
      </c>
      <c r="H167" s="32">
        <v>24150</v>
      </c>
      <c r="I167" s="32"/>
      <c r="J167" s="32">
        <f t="shared" si="45"/>
        <v>24150</v>
      </c>
      <c r="K167" s="32">
        <v>0</v>
      </c>
      <c r="L167" s="32"/>
      <c r="M167" s="32">
        <f t="shared" si="46"/>
        <v>0</v>
      </c>
      <c r="N167" s="32">
        <v>0</v>
      </c>
      <c r="O167" s="97"/>
      <c r="P167" s="32">
        <f t="shared" si="47"/>
        <v>0</v>
      </c>
    </row>
    <row r="168" spans="1:16" x14ac:dyDescent="0.3">
      <c r="A168" s="82" t="s">
        <v>220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219</v>
      </c>
      <c r="G168" s="132" t="s">
        <v>225</v>
      </c>
      <c r="H168" s="32">
        <v>1486350</v>
      </c>
      <c r="I168" s="32"/>
      <c r="J168" s="32">
        <f t="shared" si="45"/>
        <v>1486350</v>
      </c>
      <c r="K168" s="32">
        <v>0</v>
      </c>
      <c r="L168" s="32"/>
      <c r="M168" s="32">
        <f t="shared" si="46"/>
        <v>0</v>
      </c>
      <c r="N168" s="32">
        <v>0</v>
      </c>
      <c r="O168" s="97"/>
      <c r="P168" s="32">
        <f t="shared" si="47"/>
        <v>0</v>
      </c>
    </row>
    <row r="169" spans="1:16" x14ac:dyDescent="0.3">
      <c r="A169" s="82" t="s">
        <v>220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219</v>
      </c>
      <c r="G169" s="132" t="s">
        <v>48</v>
      </c>
      <c r="H169" s="32">
        <v>165150</v>
      </c>
      <c r="I169" s="32"/>
      <c r="J169" s="32">
        <f t="shared" si="45"/>
        <v>165150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708" t="s">
        <v>230</v>
      </c>
      <c r="B170" s="709"/>
      <c r="C170" s="709"/>
      <c r="D170" s="709"/>
      <c r="E170" s="709"/>
      <c r="F170" s="709"/>
      <c r="G170" s="710"/>
      <c r="H170" s="101">
        <f>SUM(H166:H169)</f>
        <v>1893000</v>
      </c>
      <c r="I170" s="101">
        <f t="shared" ref="I170:P170" si="48">SUM(I166:I169)</f>
        <v>0</v>
      </c>
      <c r="J170" s="101">
        <f t="shared" si="48"/>
        <v>1893000</v>
      </c>
      <c r="K170" s="101">
        <f t="shared" si="48"/>
        <v>0</v>
      </c>
      <c r="L170" s="101">
        <f t="shared" si="48"/>
        <v>0</v>
      </c>
      <c r="M170" s="101">
        <f t="shared" si="48"/>
        <v>0</v>
      </c>
      <c r="N170" s="101">
        <f t="shared" si="48"/>
        <v>0</v>
      </c>
      <c r="O170" s="101">
        <f t="shared" si="48"/>
        <v>0</v>
      </c>
      <c r="P170" s="101">
        <f t="shared" si="48"/>
        <v>0</v>
      </c>
    </row>
    <row r="171" spans="1:16" x14ac:dyDescent="0.3">
      <c r="A171" s="717" t="s">
        <v>245</v>
      </c>
      <c r="B171" s="718"/>
      <c r="C171" s="718"/>
      <c r="D171" s="718"/>
      <c r="E171" s="718"/>
      <c r="F171" s="718"/>
      <c r="G171" s="718"/>
      <c r="H171" s="718"/>
      <c r="I171" s="718"/>
      <c r="J171" s="718"/>
      <c r="K171" s="718"/>
      <c r="L171" s="718"/>
      <c r="M171" s="718"/>
      <c r="N171" s="718"/>
      <c r="O171" s="718"/>
      <c r="P171" s="719"/>
    </row>
    <row r="172" spans="1:16" x14ac:dyDescent="0.3">
      <c r="A172" s="129" t="s">
        <v>81</v>
      </c>
      <c r="B172" s="133" t="s">
        <v>43</v>
      </c>
      <c r="C172" s="133" t="s">
        <v>243</v>
      </c>
      <c r="D172" s="134" t="s">
        <v>242</v>
      </c>
      <c r="E172" s="134" t="s">
        <v>54</v>
      </c>
      <c r="F172" s="134" t="s">
        <v>82</v>
      </c>
      <c r="G172" s="132" t="s">
        <v>244</v>
      </c>
      <c r="H172" s="32">
        <v>54172.44</v>
      </c>
      <c r="I172" s="32"/>
      <c r="J172" s="32">
        <f>SUM(H172:I172)</f>
        <v>54172.44</v>
      </c>
      <c r="K172" s="32">
        <v>0</v>
      </c>
      <c r="L172" s="32"/>
      <c r="M172" s="32">
        <f t="shared" si="46"/>
        <v>0</v>
      </c>
      <c r="N172" s="32">
        <v>0</v>
      </c>
      <c r="O172" s="97"/>
      <c r="P172" s="32">
        <f t="shared" si="47"/>
        <v>0</v>
      </c>
    </row>
    <row r="173" spans="1:16" x14ac:dyDescent="0.3">
      <c r="A173" s="40" t="s">
        <v>241</v>
      </c>
      <c r="B173" s="133" t="s">
        <v>43</v>
      </c>
      <c r="C173" s="133" t="s">
        <v>243</v>
      </c>
      <c r="D173" s="134" t="s">
        <v>242</v>
      </c>
      <c r="E173" s="134" t="s">
        <v>54</v>
      </c>
      <c r="F173" s="134" t="s">
        <v>240</v>
      </c>
      <c r="G173" s="132" t="s">
        <v>244</v>
      </c>
      <c r="H173" s="32">
        <v>3000</v>
      </c>
      <c r="I173" s="32"/>
      <c r="J173" s="32">
        <f t="shared" ref="J173:J174" si="49">SUM(H173:I173)</f>
        <v>3000</v>
      </c>
      <c r="K173" s="32">
        <v>0</v>
      </c>
      <c r="L173" s="32"/>
      <c r="M173" s="32">
        <f t="shared" si="46"/>
        <v>0</v>
      </c>
      <c r="N173" s="32">
        <v>0</v>
      </c>
      <c r="O173" s="97"/>
      <c r="P173" s="32">
        <f t="shared" si="47"/>
        <v>0</v>
      </c>
    </row>
    <row r="174" spans="1:16" x14ac:dyDescent="0.3">
      <c r="A174" s="40" t="s">
        <v>91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92</v>
      </c>
      <c r="G174" s="132" t="s">
        <v>244</v>
      </c>
      <c r="H174" s="32">
        <v>4000</v>
      </c>
      <c r="I174" s="32"/>
      <c r="J174" s="32">
        <f t="shared" si="49"/>
        <v>4000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708" t="s">
        <v>246</v>
      </c>
      <c r="B175" s="709"/>
      <c r="C175" s="709"/>
      <c r="D175" s="709"/>
      <c r="E175" s="709"/>
      <c r="F175" s="709"/>
      <c r="G175" s="710"/>
      <c r="H175" s="101">
        <f>SUM(H172:H174)</f>
        <v>61172.44</v>
      </c>
      <c r="I175" s="101">
        <f t="shared" ref="I175:P175" si="50">SUM(I172:I174)</f>
        <v>0</v>
      </c>
      <c r="J175" s="101">
        <f t="shared" si="50"/>
        <v>61172.44</v>
      </c>
      <c r="K175" s="101">
        <f t="shared" si="50"/>
        <v>0</v>
      </c>
      <c r="L175" s="101">
        <f t="shared" si="50"/>
        <v>0</v>
      </c>
      <c r="M175" s="101">
        <f t="shared" si="50"/>
        <v>0</v>
      </c>
      <c r="N175" s="101">
        <f t="shared" si="50"/>
        <v>0</v>
      </c>
      <c r="O175" s="101">
        <f t="shared" si="50"/>
        <v>0</v>
      </c>
      <c r="P175" s="101">
        <f t="shared" si="50"/>
        <v>0</v>
      </c>
    </row>
    <row r="176" spans="1:16" x14ac:dyDescent="0.3">
      <c r="A176" s="701" t="s">
        <v>131</v>
      </c>
      <c r="B176" s="701"/>
      <c r="C176" s="701"/>
      <c r="D176" s="701"/>
      <c r="E176" s="701"/>
      <c r="F176" s="701"/>
      <c r="G176" s="701"/>
      <c r="H176" s="103">
        <f t="shared" ref="H176:P176" si="51">H67+H101+H104+H116+H120+H151+H155+H136+H158+H164+H144+H140+H148+H170+H175</f>
        <v>125759363.55</v>
      </c>
      <c r="I176" s="103">
        <f t="shared" si="51"/>
        <v>2657916.58</v>
      </c>
      <c r="J176" s="103">
        <f t="shared" si="51"/>
        <v>128417280.13000001</v>
      </c>
      <c r="K176" s="103">
        <f t="shared" si="51"/>
        <v>33521479.18</v>
      </c>
      <c r="L176" s="103">
        <f t="shared" si="51"/>
        <v>0</v>
      </c>
      <c r="M176" s="103">
        <f t="shared" si="51"/>
        <v>33521479.18</v>
      </c>
      <c r="N176" s="103">
        <f t="shared" si="51"/>
        <v>34259965.640000001</v>
      </c>
      <c r="O176" s="103">
        <f t="shared" si="51"/>
        <v>0</v>
      </c>
      <c r="P176" s="103">
        <f t="shared" si="51"/>
        <v>34259965.640000001</v>
      </c>
    </row>
    <row r="177" spans="1:1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3">
      <c r="A178" s="72" t="s">
        <v>132</v>
      </c>
      <c r="B178" s="73"/>
      <c r="C178" s="72"/>
      <c r="D178" s="72"/>
      <c r="E178" s="698" t="s">
        <v>133</v>
      </c>
      <c r="F178" s="698"/>
      <c r="G178" s="698"/>
      <c r="H178" s="1"/>
      <c r="I178" s="1"/>
      <c r="J178" s="1"/>
      <c r="K178" s="1"/>
      <c r="L178" s="1"/>
      <c r="M178" s="1"/>
      <c r="N178" s="1"/>
    </row>
    <row r="179" spans="1:14" x14ac:dyDescent="0.3">
      <c r="A179" s="2" t="s">
        <v>134</v>
      </c>
      <c r="B179" s="696" t="s">
        <v>135</v>
      </c>
      <c r="C179" s="699"/>
      <c r="D179" s="699"/>
      <c r="E179" s="699" t="s">
        <v>136</v>
      </c>
      <c r="F179" s="699"/>
      <c r="G179" s="699"/>
      <c r="H179" s="1"/>
      <c r="I179" s="1"/>
      <c r="J179" s="1"/>
      <c r="K179" s="1"/>
      <c r="L179" s="1"/>
      <c r="M179" s="1"/>
      <c r="N179" s="1"/>
    </row>
    <row r="180" spans="1:14" x14ac:dyDescent="0.3">
      <c r="A180" s="2"/>
      <c r="B180" s="277"/>
      <c r="C180" s="277"/>
      <c r="D180" s="277"/>
      <c r="E180" s="277"/>
      <c r="F180" s="277"/>
      <c r="G180" s="277"/>
      <c r="H180" s="1"/>
      <c r="I180" s="1"/>
      <c r="J180" s="1"/>
      <c r="K180" s="1"/>
      <c r="L180" s="1"/>
      <c r="M180" s="1"/>
      <c r="N180" s="1"/>
    </row>
    <row r="181" spans="1:14" x14ac:dyDescent="0.3">
      <c r="A181" s="72" t="s">
        <v>152</v>
      </c>
      <c r="B181" s="73"/>
      <c r="C181" s="75"/>
      <c r="D181" s="75"/>
      <c r="E181" s="5"/>
      <c r="F181" s="695" t="s">
        <v>138</v>
      </c>
      <c r="G181" s="695"/>
      <c r="H181" s="1"/>
      <c r="I181" s="1"/>
      <c r="J181" s="1"/>
      <c r="K181" s="1"/>
      <c r="L181" s="1"/>
      <c r="M181" s="1"/>
      <c r="N181" s="1"/>
    </row>
    <row r="182" spans="1:14" x14ac:dyDescent="0.3">
      <c r="A182" s="2" t="s">
        <v>134</v>
      </c>
      <c r="B182" s="696" t="s">
        <v>135</v>
      </c>
      <c r="C182" s="697"/>
      <c r="D182" s="697"/>
      <c r="E182" s="76"/>
      <c r="F182" s="697" t="s">
        <v>136</v>
      </c>
      <c r="G182" s="697"/>
      <c r="H182" s="1"/>
      <c r="I182" s="1"/>
      <c r="J182" s="1"/>
      <c r="K182" s="1"/>
      <c r="L182" s="1"/>
      <c r="M182" s="1"/>
      <c r="N182" s="1"/>
    </row>
    <row r="183" spans="1:14" x14ac:dyDescent="0.3">
      <c r="A183" s="2"/>
      <c r="B183" s="2"/>
      <c r="C183" s="2"/>
      <c r="D183" s="2"/>
      <c r="E183" s="2"/>
      <c r="F183" s="2"/>
      <c r="G183" s="2"/>
      <c r="H183" s="1"/>
      <c r="I183" s="1"/>
      <c r="J183" s="1"/>
      <c r="K183" s="1"/>
      <c r="L183" s="1"/>
      <c r="M183" s="1"/>
      <c r="N183" s="1"/>
    </row>
    <row r="184" spans="1:14" x14ac:dyDescent="0.3">
      <c r="A184" s="72" t="s">
        <v>153</v>
      </c>
      <c r="B184" s="73"/>
      <c r="C184" s="75"/>
      <c r="D184" s="75"/>
      <c r="E184" s="5"/>
      <c r="F184" s="695" t="s">
        <v>140</v>
      </c>
      <c r="G184" s="695"/>
      <c r="H184" s="1"/>
      <c r="I184" s="1"/>
      <c r="J184" s="1"/>
      <c r="K184" s="1"/>
      <c r="L184" s="1"/>
      <c r="M184" s="1"/>
      <c r="N184" s="1"/>
    </row>
    <row r="185" spans="1:14" x14ac:dyDescent="0.3">
      <c r="A185" s="2" t="s">
        <v>141</v>
      </c>
      <c r="B185" s="696" t="s">
        <v>135</v>
      </c>
      <c r="C185" s="697"/>
      <c r="D185" s="697"/>
      <c r="E185" s="76"/>
      <c r="F185" s="697" t="s">
        <v>136</v>
      </c>
      <c r="G185" s="697"/>
      <c r="H185" s="1"/>
      <c r="I185" s="1"/>
      <c r="J185" s="1"/>
      <c r="K185" s="1"/>
      <c r="L185" s="1"/>
      <c r="M185" s="1"/>
      <c r="N18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B179:D179"/>
    <mergeCell ref="E179:G179"/>
    <mergeCell ref="A155:G155"/>
    <mergeCell ref="A156:P156"/>
    <mergeCell ref="A158:G158"/>
    <mergeCell ref="A159:P159"/>
    <mergeCell ref="A164:G164"/>
    <mergeCell ref="A165:P165"/>
    <mergeCell ref="A170:G170"/>
    <mergeCell ref="A171:P171"/>
    <mergeCell ref="A175:G175"/>
    <mergeCell ref="A176:G176"/>
    <mergeCell ref="E178:G178"/>
    <mergeCell ref="F181:G181"/>
    <mergeCell ref="B182:D182"/>
    <mergeCell ref="F182:G182"/>
    <mergeCell ref="F184:G184"/>
    <mergeCell ref="B185:D185"/>
    <mergeCell ref="F185:G185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6"/>
  <sheetViews>
    <sheetView topLeftCell="A133" zoomScale="70" zoomScaleNormal="70" workbookViewId="0">
      <selection activeCell="I177" sqref="I17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293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294</v>
      </c>
      <c r="C24" s="703"/>
      <c r="D24" s="703"/>
      <c r="E24" s="703"/>
      <c r="F24" s="703"/>
      <c r="G24" s="703"/>
      <c r="H24" s="703"/>
      <c r="I24" s="703"/>
      <c r="J24" s="95" t="str">
        <f>H19</f>
        <v>28 апреля 2025</v>
      </c>
      <c r="K24" s="1"/>
      <c r="L24" s="1"/>
      <c r="M24" s="1"/>
      <c r="P24" s="27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84"/>
      <c r="M25" s="284"/>
      <c r="O25" s="28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84"/>
      <c r="M26" s="284"/>
      <c r="O26" s="284" t="s">
        <v>16</v>
      </c>
      <c r="P26" s="17" t="str">
        <f>H19</f>
        <v>28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80"/>
      <c r="I27" s="280"/>
      <c r="J27" s="280"/>
      <c r="L27" s="284"/>
      <c r="M27" s="284"/>
      <c r="O27" s="28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80"/>
      <c r="I28" s="280"/>
      <c r="J28" s="280"/>
      <c r="L28" s="284"/>
      <c r="M28" s="284"/>
      <c r="O28" s="28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84"/>
      <c r="M29" s="284"/>
      <c r="O29" s="28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84"/>
      <c r="M30" s="284"/>
      <c r="O30" s="28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84"/>
      <c r="M31" s="284"/>
      <c r="O31" s="28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84"/>
      <c r="M32" s="284"/>
      <c r="O32" s="28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45772</v>
      </c>
      <c r="I34" s="282" t="s">
        <v>150</v>
      </c>
      <c r="J34" s="282" t="s">
        <v>151</v>
      </c>
      <c r="K34" s="96">
        <f>H34</f>
        <v>45772</v>
      </c>
      <c r="L34" s="282" t="s">
        <v>150</v>
      </c>
      <c r="M34" s="282" t="s">
        <v>151</v>
      </c>
      <c r="N34" s="96">
        <f>H34</f>
        <v>45772</v>
      </c>
      <c r="O34" s="282" t="s">
        <v>150</v>
      </c>
      <c r="P34" s="282" t="s">
        <v>151</v>
      </c>
    </row>
    <row r="35" spans="1:16" x14ac:dyDescent="0.3">
      <c r="A35" s="281">
        <v>1</v>
      </c>
      <c r="B35" s="281">
        <f t="shared" ref="B35:G35" si="0">SUM(A35+1)</f>
        <v>2</v>
      </c>
      <c r="C35" s="281">
        <f t="shared" si="0"/>
        <v>3</v>
      </c>
      <c r="D35" s="281">
        <f t="shared" si="0"/>
        <v>4</v>
      </c>
      <c r="E35" s="281">
        <f t="shared" si="0"/>
        <v>5</v>
      </c>
      <c r="F35" s="281">
        <f t="shared" si="0"/>
        <v>6</v>
      </c>
      <c r="G35" s="281">
        <f t="shared" si="0"/>
        <v>7</v>
      </c>
      <c r="H35" s="281">
        <v>8</v>
      </c>
      <c r="I35" s="281">
        <v>9</v>
      </c>
      <c r="J35" s="281">
        <v>10</v>
      </c>
      <c r="K35" s="281">
        <v>11</v>
      </c>
      <c r="L35" s="281">
        <v>12</v>
      </c>
      <c r="M35" s="281">
        <v>13</v>
      </c>
      <c r="N35" s="281">
        <v>14</v>
      </c>
      <c r="O35" s="281">
        <v>15</v>
      </c>
      <c r="P35" s="281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939033.95</v>
      </c>
      <c r="I41" s="32">
        <v>2648.53</v>
      </c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13173695.370000001</v>
      </c>
      <c r="I67" s="83">
        <f t="shared" ref="I67:P67" si="4">SUM(I37:I66)</f>
        <v>2648.53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281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281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281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120000</v>
      </c>
      <c r="I82" s="32"/>
      <c r="J82" s="32">
        <f t="shared" si="5"/>
        <v>120000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281" t="s">
        <v>103</v>
      </c>
      <c r="B85" s="40" t="s">
        <v>43</v>
      </c>
      <c r="C85" s="40" t="s">
        <v>100</v>
      </c>
      <c r="D85" s="29" t="s">
        <v>101</v>
      </c>
      <c r="E85" s="281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281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40000</v>
      </c>
      <c r="I89" s="32"/>
      <c r="J89" s="32">
        <f t="shared" si="5"/>
        <v>40000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12798942.879999997</v>
      </c>
      <c r="I101" s="98">
        <f t="shared" ref="I101:P101" si="8">SUM(I69:I100)</f>
        <v>0</v>
      </c>
      <c r="J101" s="98">
        <f t="shared" si="8"/>
        <v>12798942.879999997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24047031.919999998</v>
      </c>
      <c r="I123" s="32"/>
      <c r="J123" s="32">
        <f t="shared" ref="J123:J126" si="14">H123+I123</f>
        <v>24047031.919999998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39838.840000000004</v>
      </c>
      <c r="I124" s="32"/>
      <c r="J124" s="32">
        <f t="shared" si="14"/>
        <v>39838.840000000004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40712417.280000001</v>
      </c>
      <c r="I128" s="32"/>
      <c r="J128" s="32">
        <f t="shared" ref="J128:J134" si="18">H128+I128</f>
        <v>40712417.280000001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63792.7</v>
      </c>
      <c r="I129" s="32"/>
      <c r="J129" s="32">
        <f t="shared" si="18"/>
        <v>63792.7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52022944.900000006</v>
      </c>
      <c r="I135" s="101">
        <f t="shared" ref="I135:P135" si="20">SUM(I128:I134)</f>
        <v>0</v>
      </c>
      <c r="J135" s="101">
        <f t="shared" si="20"/>
        <v>52022944.900000006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81262618.020000011</v>
      </c>
      <c r="I136" s="101">
        <f t="shared" ref="I136:P136" si="21">I127+I135</f>
        <v>0</v>
      </c>
      <c r="J136" s="101">
        <f t="shared" si="21"/>
        <v>81262618.020000011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6.4" x14ac:dyDescent="0.3">
      <c r="A153" s="105" t="s">
        <v>161</v>
      </c>
      <c r="B153" s="106" t="s">
        <v>43</v>
      </c>
      <c r="C153" s="106" t="s">
        <v>100</v>
      </c>
      <c r="D153" s="107" t="s">
        <v>169</v>
      </c>
      <c r="E153" s="107" t="s">
        <v>164</v>
      </c>
      <c r="F153" s="107" t="s">
        <v>165</v>
      </c>
      <c r="G153" s="108" t="s">
        <v>170</v>
      </c>
      <c r="H153" s="32">
        <v>876245</v>
      </c>
      <c r="I153" s="32"/>
      <c r="J153" s="32">
        <f>H153+I153</f>
        <v>876245</v>
      </c>
      <c r="K153" s="32">
        <v>0</v>
      </c>
      <c r="L153" s="32"/>
      <c r="M153" s="32">
        <f t="shared" ref="M153:M155" si="35">K153+L153</f>
        <v>0</v>
      </c>
      <c r="N153" s="32">
        <v>0</v>
      </c>
      <c r="O153" s="97"/>
      <c r="P153" s="32">
        <f t="shared" ref="P153:P155" si="36">N153+O153</f>
        <v>0</v>
      </c>
    </row>
    <row r="154" spans="1:16" x14ac:dyDescent="0.3">
      <c r="A154" s="82" t="s">
        <v>236</v>
      </c>
      <c r="B154" s="106" t="s">
        <v>43</v>
      </c>
      <c r="C154" s="106" t="s">
        <v>100</v>
      </c>
      <c r="D154" s="107" t="s">
        <v>169</v>
      </c>
      <c r="E154" s="107" t="s">
        <v>54</v>
      </c>
      <c r="F154" s="107" t="s">
        <v>235</v>
      </c>
      <c r="G154" s="108" t="s">
        <v>170</v>
      </c>
      <c r="H154" s="32">
        <v>0</v>
      </c>
      <c r="I154" s="32">
        <v>16834.099999999999</v>
      </c>
      <c r="J154" s="32">
        <f>H154+I154</f>
        <v>16834.099999999999</v>
      </c>
      <c r="K154" s="32"/>
      <c r="L154" s="32"/>
      <c r="M154" s="32"/>
      <c r="N154" s="32"/>
      <c r="O154" s="97"/>
      <c r="P154" s="32"/>
    </row>
    <row r="155" spans="1:16" x14ac:dyDescent="0.3">
      <c r="A155" s="105" t="s">
        <v>175</v>
      </c>
      <c r="B155" s="40" t="s">
        <v>172</v>
      </c>
      <c r="C155" s="40" t="s">
        <v>173</v>
      </c>
      <c r="D155" s="45" t="s">
        <v>169</v>
      </c>
      <c r="E155" s="45" t="s">
        <v>174</v>
      </c>
      <c r="F155" s="45" t="s">
        <v>171</v>
      </c>
      <c r="G155" s="45" t="s">
        <v>170</v>
      </c>
      <c r="H155" s="32">
        <v>93777</v>
      </c>
      <c r="I155" s="32"/>
      <c r="J155" s="32">
        <f>H155+I155</f>
        <v>93777</v>
      </c>
      <c r="K155" s="32">
        <v>0</v>
      </c>
      <c r="L155" s="32"/>
      <c r="M155" s="32">
        <f t="shared" si="35"/>
        <v>0</v>
      </c>
      <c r="N155" s="32">
        <v>0</v>
      </c>
      <c r="O155" s="97"/>
      <c r="P155" s="32">
        <f t="shared" si="36"/>
        <v>0</v>
      </c>
    </row>
    <row r="156" spans="1:16" x14ac:dyDescent="0.3">
      <c r="A156" s="708" t="s">
        <v>176</v>
      </c>
      <c r="B156" s="709"/>
      <c r="C156" s="709"/>
      <c r="D156" s="709"/>
      <c r="E156" s="709"/>
      <c r="F156" s="709"/>
      <c r="G156" s="710"/>
      <c r="H156" s="101">
        <f>SUM(H153:H155)</f>
        <v>970022</v>
      </c>
      <c r="I156" s="101">
        <f t="shared" ref="I156:P156" si="37">SUM(I153:I155)</f>
        <v>16834.099999999999</v>
      </c>
      <c r="J156" s="101">
        <f t="shared" si="37"/>
        <v>986856.1</v>
      </c>
      <c r="K156" s="101">
        <f t="shared" si="37"/>
        <v>0</v>
      </c>
      <c r="L156" s="101">
        <f t="shared" si="37"/>
        <v>0</v>
      </c>
      <c r="M156" s="101">
        <f t="shared" si="37"/>
        <v>0</v>
      </c>
      <c r="N156" s="101">
        <f t="shared" si="37"/>
        <v>0</v>
      </c>
      <c r="O156" s="101">
        <f t="shared" si="37"/>
        <v>0</v>
      </c>
      <c r="P156" s="101">
        <f t="shared" si="37"/>
        <v>0</v>
      </c>
    </row>
    <row r="157" spans="1:16" x14ac:dyDescent="0.3">
      <c r="A157" s="717" t="s">
        <v>187</v>
      </c>
      <c r="B157" s="718"/>
      <c r="C157" s="718"/>
      <c r="D157" s="718"/>
      <c r="E157" s="718"/>
      <c r="F157" s="718"/>
      <c r="G157" s="718"/>
      <c r="H157" s="718"/>
      <c r="I157" s="718"/>
      <c r="J157" s="718"/>
      <c r="K157" s="718"/>
      <c r="L157" s="718"/>
      <c r="M157" s="718"/>
      <c r="N157" s="718"/>
      <c r="O157" s="718"/>
      <c r="P157" s="719"/>
    </row>
    <row r="158" spans="1:16" x14ac:dyDescent="0.3">
      <c r="A158" s="129" t="s">
        <v>81</v>
      </c>
      <c r="B158" s="130" t="s">
        <v>43</v>
      </c>
      <c r="C158" s="131" t="s">
        <v>100</v>
      </c>
      <c r="D158" s="131" t="s">
        <v>188</v>
      </c>
      <c r="E158" s="131">
        <v>244</v>
      </c>
      <c r="F158" s="131" t="s">
        <v>82</v>
      </c>
      <c r="G158" s="132" t="s">
        <v>189</v>
      </c>
      <c r="H158" s="32">
        <v>3150000</v>
      </c>
      <c r="I158" s="32"/>
      <c r="J158" s="32">
        <f>H158+I158</f>
        <v>3150000</v>
      </c>
      <c r="K158" s="32">
        <v>0</v>
      </c>
      <c r="L158" s="32"/>
      <c r="M158" s="32">
        <f t="shared" ref="M158" si="38">K158+L158</f>
        <v>0</v>
      </c>
      <c r="N158" s="32">
        <v>0</v>
      </c>
      <c r="O158" s="97"/>
      <c r="P158" s="32">
        <f t="shared" ref="P158" si="39">N158+O158</f>
        <v>0</v>
      </c>
    </row>
    <row r="159" spans="1:16" x14ac:dyDescent="0.3">
      <c r="A159" s="708" t="s">
        <v>190</v>
      </c>
      <c r="B159" s="709"/>
      <c r="C159" s="709"/>
      <c r="D159" s="709"/>
      <c r="E159" s="709"/>
      <c r="F159" s="709"/>
      <c r="G159" s="710"/>
      <c r="H159" s="101">
        <f>SUM(H158)</f>
        <v>3150000</v>
      </c>
      <c r="I159" s="101">
        <f t="shared" ref="I159:P159" si="40">SUM(I158)</f>
        <v>0</v>
      </c>
      <c r="J159" s="101">
        <f t="shared" si="40"/>
        <v>3150000</v>
      </c>
      <c r="K159" s="101">
        <f t="shared" si="40"/>
        <v>0</v>
      </c>
      <c r="L159" s="101">
        <f t="shared" si="40"/>
        <v>0</v>
      </c>
      <c r="M159" s="101">
        <f t="shared" si="40"/>
        <v>0</v>
      </c>
      <c r="N159" s="101">
        <f t="shared" si="40"/>
        <v>0</v>
      </c>
      <c r="O159" s="101">
        <f t="shared" si="40"/>
        <v>0</v>
      </c>
      <c r="P159" s="101">
        <f t="shared" si="40"/>
        <v>0</v>
      </c>
    </row>
    <row r="160" spans="1:16" x14ac:dyDescent="0.3">
      <c r="A160" s="720" t="s">
        <v>191</v>
      </c>
      <c r="B160" s="721"/>
      <c r="C160" s="721"/>
      <c r="D160" s="721"/>
      <c r="E160" s="721"/>
      <c r="F160" s="721"/>
      <c r="G160" s="721"/>
      <c r="H160" s="721"/>
      <c r="I160" s="721"/>
      <c r="J160" s="721"/>
      <c r="K160" s="721"/>
      <c r="L160" s="721"/>
      <c r="M160" s="721"/>
      <c r="N160" s="721"/>
      <c r="O160" s="721"/>
      <c r="P160" s="722"/>
    </row>
    <row r="161" spans="1:16" x14ac:dyDescent="0.3">
      <c r="A161" s="133" t="s">
        <v>259</v>
      </c>
      <c r="B161" s="133" t="s">
        <v>172</v>
      </c>
      <c r="C161" s="133" t="s">
        <v>173</v>
      </c>
      <c r="D161" s="134" t="s">
        <v>193</v>
      </c>
      <c r="E161" s="134" t="s">
        <v>174</v>
      </c>
      <c r="F161" s="134" t="s">
        <v>171</v>
      </c>
      <c r="G161" s="132" t="s">
        <v>195</v>
      </c>
      <c r="H161" s="32">
        <v>4312</v>
      </c>
      <c r="I161" s="32"/>
      <c r="J161" s="32">
        <f t="shared" ref="J161:J164" si="41">H161+I161</f>
        <v>4312</v>
      </c>
      <c r="K161" s="32">
        <v>0</v>
      </c>
      <c r="L161" s="32"/>
      <c r="M161" s="32">
        <f t="shared" ref="M161:M164" si="42">K161+L161</f>
        <v>0</v>
      </c>
      <c r="N161" s="32">
        <v>0</v>
      </c>
      <c r="O161" s="97"/>
      <c r="P161" s="32">
        <f t="shared" ref="P161:P164" si="43">N161+O161</f>
        <v>0</v>
      </c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194</v>
      </c>
      <c r="E162" s="134" t="s">
        <v>174</v>
      </c>
      <c r="F162" s="134" t="s">
        <v>171</v>
      </c>
      <c r="G162" s="132" t="s">
        <v>48</v>
      </c>
      <c r="H162" s="32">
        <v>1848</v>
      </c>
      <c r="I162" s="32"/>
      <c r="J162" s="32">
        <f t="shared" si="41"/>
        <v>1848</v>
      </c>
      <c r="K162" s="32">
        <v>0</v>
      </c>
      <c r="L162" s="32"/>
      <c r="M162" s="32">
        <f t="shared" si="42"/>
        <v>0</v>
      </c>
      <c r="N162" s="32">
        <v>0</v>
      </c>
      <c r="O162" s="97"/>
      <c r="P162" s="32">
        <f t="shared" si="43"/>
        <v>0</v>
      </c>
    </row>
    <row r="163" spans="1:16" ht="26.4" x14ac:dyDescent="0.3">
      <c r="A163" s="133" t="s">
        <v>192</v>
      </c>
      <c r="B163" s="133" t="s">
        <v>172</v>
      </c>
      <c r="C163" s="133" t="s">
        <v>173</v>
      </c>
      <c r="D163" s="134" t="s">
        <v>193</v>
      </c>
      <c r="E163" s="134" t="s">
        <v>164</v>
      </c>
      <c r="F163" s="134" t="s">
        <v>165</v>
      </c>
      <c r="G163" s="132" t="s">
        <v>195</v>
      </c>
      <c r="H163" s="32">
        <v>1260000</v>
      </c>
      <c r="I163" s="32"/>
      <c r="J163" s="32">
        <f t="shared" si="41"/>
        <v>1260000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194</v>
      </c>
      <c r="E164" s="134" t="s">
        <v>164</v>
      </c>
      <c r="F164" s="134" t="s">
        <v>165</v>
      </c>
      <c r="G164" s="132" t="s">
        <v>48</v>
      </c>
      <c r="H164" s="32">
        <v>540000</v>
      </c>
      <c r="I164" s="32"/>
      <c r="J164" s="32">
        <f t="shared" si="41"/>
        <v>540000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x14ac:dyDescent="0.3">
      <c r="A165" s="708" t="s">
        <v>196</v>
      </c>
      <c r="B165" s="709"/>
      <c r="C165" s="709"/>
      <c r="D165" s="709"/>
      <c r="E165" s="709"/>
      <c r="F165" s="709"/>
      <c r="G165" s="710"/>
      <c r="H165" s="101">
        <f>SUM(H161:H164)</f>
        <v>1806160</v>
      </c>
      <c r="I165" s="101">
        <f t="shared" ref="I165:P165" si="44">SUM(I161:I164)</f>
        <v>0</v>
      </c>
      <c r="J165" s="101">
        <f>SUM(J161:J164)</f>
        <v>1806160</v>
      </c>
      <c r="K165" s="101">
        <f t="shared" si="44"/>
        <v>0</v>
      </c>
      <c r="L165" s="101">
        <f t="shared" si="44"/>
        <v>0</v>
      </c>
      <c r="M165" s="101">
        <f t="shared" si="44"/>
        <v>0</v>
      </c>
      <c r="N165" s="101">
        <f t="shared" si="44"/>
        <v>0</v>
      </c>
      <c r="O165" s="101">
        <f t="shared" si="44"/>
        <v>0</v>
      </c>
      <c r="P165" s="101">
        <f t="shared" si="44"/>
        <v>0</v>
      </c>
    </row>
    <row r="166" spans="1:16" x14ac:dyDescent="0.3">
      <c r="A166" s="738" t="s">
        <v>260</v>
      </c>
      <c r="B166" s="739"/>
      <c r="C166" s="739"/>
      <c r="D166" s="739"/>
      <c r="E166" s="739"/>
      <c r="F166" s="739"/>
      <c r="G166" s="739"/>
      <c r="H166" s="739"/>
      <c r="I166" s="739"/>
      <c r="J166" s="739"/>
      <c r="K166" s="739"/>
      <c r="L166" s="739"/>
      <c r="M166" s="739"/>
      <c r="N166" s="739"/>
      <c r="O166" s="739"/>
      <c r="P166" s="740"/>
    </row>
    <row r="167" spans="1:16" x14ac:dyDescent="0.3">
      <c r="A167" s="40" t="s">
        <v>73</v>
      </c>
      <c r="B167" s="133" t="s">
        <v>43</v>
      </c>
      <c r="C167" s="133" t="s">
        <v>100</v>
      </c>
      <c r="D167" s="134" t="s">
        <v>224</v>
      </c>
      <c r="E167" s="134" t="s">
        <v>54</v>
      </c>
      <c r="F167" s="134" t="s">
        <v>74</v>
      </c>
      <c r="G167" s="132" t="s">
        <v>225</v>
      </c>
      <c r="H167" s="32">
        <v>217350</v>
      </c>
      <c r="I167" s="32"/>
      <c r="J167" s="32">
        <f t="shared" ref="J167:J170" si="45">H167+I167</f>
        <v>217350</v>
      </c>
      <c r="K167" s="32">
        <v>0</v>
      </c>
      <c r="L167" s="32"/>
      <c r="M167" s="32">
        <f t="shared" ref="M167:M175" si="46">K167+L167</f>
        <v>0</v>
      </c>
      <c r="N167" s="32">
        <v>0</v>
      </c>
      <c r="O167" s="97"/>
      <c r="P167" s="32">
        <f t="shared" ref="P167:P175" si="47">N167+O167</f>
        <v>0</v>
      </c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226</v>
      </c>
      <c r="E168" s="134" t="s">
        <v>54</v>
      </c>
      <c r="F168" s="134" t="s">
        <v>74</v>
      </c>
      <c r="G168" s="132" t="s">
        <v>48</v>
      </c>
      <c r="H168" s="32">
        <v>24150</v>
      </c>
      <c r="I168" s="32"/>
      <c r="J168" s="32">
        <f t="shared" si="45"/>
        <v>24150</v>
      </c>
      <c r="K168" s="32">
        <v>0</v>
      </c>
      <c r="L168" s="32"/>
      <c r="M168" s="32">
        <f t="shared" si="46"/>
        <v>0</v>
      </c>
      <c r="N168" s="32">
        <v>0</v>
      </c>
      <c r="O168" s="97"/>
      <c r="P168" s="32">
        <f t="shared" si="47"/>
        <v>0</v>
      </c>
    </row>
    <row r="169" spans="1:16" x14ac:dyDescent="0.3">
      <c r="A169" s="82" t="s">
        <v>220</v>
      </c>
      <c r="B169" s="133" t="s">
        <v>43</v>
      </c>
      <c r="C169" s="133" t="s">
        <v>100</v>
      </c>
      <c r="D169" s="134" t="s">
        <v>224</v>
      </c>
      <c r="E169" s="134" t="s">
        <v>54</v>
      </c>
      <c r="F169" s="134" t="s">
        <v>219</v>
      </c>
      <c r="G169" s="132" t="s">
        <v>225</v>
      </c>
      <c r="H169" s="32">
        <v>1486350</v>
      </c>
      <c r="I169" s="32"/>
      <c r="J169" s="32">
        <f t="shared" si="45"/>
        <v>1486350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226</v>
      </c>
      <c r="E170" s="134" t="s">
        <v>54</v>
      </c>
      <c r="F170" s="134" t="s">
        <v>219</v>
      </c>
      <c r="G170" s="132" t="s">
        <v>48</v>
      </c>
      <c r="H170" s="32">
        <v>165150</v>
      </c>
      <c r="I170" s="32"/>
      <c r="J170" s="32">
        <f t="shared" si="45"/>
        <v>165150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708" t="s">
        <v>230</v>
      </c>
      <c r="B171" s="709"/>
      <c r="C171" s="709"/>
      <c r="D171" s="709"/>
      <c r="E171" s="709"/>
      <c r="F171" s="709"/>
      <c r="G171" s="710"/>
      <c r="H171" s="101">
        <f>SUM(H167:H170)</f>
        <v>1893000</v>
      </c>
      <c r="I171" s="101">
        <f t="shared" ref="I171:P171" si="48">SUM(I167:I170)</f>
        <v>0</v>
      </c>
      <c r="J171" s="101">
        <f t="shared" si="48"/>
        <v>1893000</v>
      </c>
      <c r="K171" s="101">
        <f t="shared" si="48"/>
        <v>0</v>
      </c>
      <c r="L171" s="101">
        <f t="shared" si="48"/>
        <v>0</v>
      </c>
      <c r="M171" s="101">
        <f t="shared" si="48"/>
        <v>0</v>
      </c>
      <c r="N171" s="101">
        <f t="shared" si="48"/>
        <v>0</v>
      </c>
      <c r="O171" s="101">
        <f t="shared" si="48"/>
        <v>0</v>
      </c>
      <c r="P171" s="101">
        <f t="shared" si="48"/>
        <v>0</v>
      </c>
    </row>
    <row r="172" spans="1:16" x14ac:dyDescent="0.3">
      <c r="A172" s="717" t="s">
        <v>245</v>
      </c>
      <c r="B172" s="718"/>
      <c r="C172" s="718"/>
      <c r="D172" s="718"/>
      <c r="E172" s="718"/>
      <c r="F172" s="718"/>
      <c r="G172" s="718"/>
      <c r="H172" s="718"/>
      <c r="I172" s="718"/>
      <c r="J172" s="718"/>
      <c r="K172" s="718"/>
      <c r="L172" s="718"/>
      <c r="M172" s="718"/>
      <c r="N172" s="718"/>
      <c r="O172" s="718"/>
      <c r="P172" s="719"/>
    </row>
    <row r="173" spans="1:16" x14ac:dyDescent="0.3">
      <c r="A173" s="129" t="s">
        <v>81</v>
      </c>
      <c r="B173" s="133" t="s">
        <v>43</v>
      </c>
      <c r="C173" s="133" t="s">
        <v>243</v>
      </c>
      <c r="D173" s="134" t="s">
        <v>242</v>
      </c>
      <c r="E173" s="134" t="s">
        <v>54</v>
      </c>
      <c r="F173" s="134" t="s">
        <v>82</v>
      </c>
      <c r="G173" s="132" t="s">
        <v>244</v>
      </c>
      <c r="H173" s="32">
        <v>54172.44</v>
      </c>
      <c r="I173" s="32"/>
      <c r="J173" s="32">
        <f>SUM(H173:I173)</f>
        <v>54172.44</v>
      </c>
      <c r="K173" s="32">
        <v>0</v>
      </c>
      <c r="L173" s="32"/>
      <c r="M173" s="32">
        <f t="shared" si="46"/>
        <v>0</v>
      </c>
      <c r="N173" s="32">
        <v>0</v>
      </c>
      <c r="O173" s="97"/>
      <c r="P173" s="32">
        <f t="shared" si="47"/>
        <v>0</v>
      </c>
    </row>
    <row r="174" spans="1:16" x14ac:dyDescent="0.3">
      <c r="A174" s="40" t="s">
        <v>241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240</v>
      </c>
      <c r="G174" s="132" t="s">
        <v>244</v>
      </c>
      <c r="H174" s="32">
        <v>3000</v>
      </c>
      <c r="I174" s="32"/>
      <c r="J174" s="32">
        <f t="shared" ref="J174:J175" si="49">SUM(H174:I174)</f>
        <v>3000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243</v>
      </c>
      <c r="D175" s="134" t="s">
        <v>242</v>
      </c>
      <c r="E175" s="134" t="s">
        <v>54</v>
      </c>
      <c r="F175" s="134" t="s">
        <v>92</v>
      </c>
      <c r="G175" s="132" t="s">
        <v>244</v>
      </c>
      <c r="H175" s="32">
        <v>4000</v>
      </c>
      <c r="I175" s="32"/>
      <c r="J175" s="32">
        <f t="shared" si="49"/>
        <v>4000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708" t="s">
        <v>246</v>
      </c>
      <c r="B176" s="709"/>
      <c r="C176" s="709"/>
      <c r="D176" s="709"/>
      <c r="E176" s="709"/>
      <c r="F176" s="709"/>
      <c r="G176" s="710"/>
      <c r="H176" s="101">
        <f>SUM(H173:H175)</f>
        <v>61172.44</v>
      </c>
      <c r="I176" s="101">
        <f t="shared" ref="I176:P176" si="50">SUM(I173:I175)</f>
        <v>0</v>
      </c>
      <c r="J176" s="101">
        <f t="shared" si="50"/>
        <v>61172.44</v>
      </c>
      <c r="K176" s="101">
        <f t="shared" si="50"/>
        <v>0</v>
      </c>
      <c r="L176" s="101">
        <f t="shared" si="50"/>
        <v>0</v>
      </c>
      <c r="M176" s="101">
        <f t="shared" si="50"/>
        <v>0</v>
      </c>
      <c r="N176" s="101">
        <f t="shared" si="50"/>
        <v>0</v>
      </c>
      <c r="O176" s="101">
        <f t="shared" si="50"/>
        <v>0</v>
      </c>
      <c r="P176" s="101">
        <f t="shared" si="50"/>
        <v>0</v>
      </c>
    </row>
    <row r="177" spans="1:16" x14ac:dyDescent="0.3">
      <c r="A177" s="701" t="s">
        <v>131</v>
      </c>
      <c r="B177" s="701"/>
      <c r="C177" s="701"/>
      <c r="D177" s="701"/>
      <c r="E177" s="701"/>
      <c r="F177" s="701"/>
      <c r="G177" s="701"/>
      <c r="H177" s="103">
        <f t="shared" ref="H177:P177" si="51">H67+H101+H104+H116+H120+H151+H156+H136+H159+H165+H144+H140+H148+H171+H176</f>
        <v>128417280.13000001</v>
      </c>
      <c r="I177" s="103">
        <f t="shared" si="51"/>
        <v>19482.629999999997</v>
      </c>
      <c r="J177" s="103">
        <f t="shared" si="51"/>
        <v>128436762.76000001</v>
      </c>
      <c r="K177" s="103">
        <f t="shared" si="51"/>
        <v>33521479.18</v>
      </c>
      <c r="L177" s="103">
        <f t="shared" si="51"/>
        <v>0</v>
      </c>
      <c r="M177" s="103">
        <f t="shared" si="51"/>
        <v>33521479.18</v>
      </c>
      <c r="N177" s="103">
        <f t="shared" si="51"/>
        <v>34259965.640000001</v>
      </c>
      <c r="O177" s="103">
        <f t="shared" si="51"/>
        <v>0</v>
      </c>
      <c r="P177" s="103">
        <f t="shared" si="51"/>
        <v>34259965.640000001</v>
      </c>
    </row>
    <row r="178" spans="1:1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6" x14ac:dyDescent="0.3">
      <c r="A179" s="72" t="s">
        <v>132</v>
      </c>
      <c r="B179" s="73"/>
      <c r="C179" s="72"/>
      <c r="D179" s="72"/>
      <c r="E179" s="698" t="s">
        <v>133</v>
      </c>
      <c r="F179" s="698"/>
      <c r="G179" s="698"/>
      <c r="H179" s="1"/>
      <c r="I179" s="1"/>
      <c r="J179" s="1"/>
      <c r="K179" s="1"/>
      <c r="L179" s="1"/>
      <c r="M179" s="1"/>
      <c r="N179" s="1"/>
    </row>
    <row r="180" spans="1:16" x14ac:dyDescent="0.3">
      <c r="A180" s="2" t="s">
        <v>134</v>
      </c>
      <c r="B180" s="696" t="s">
        <v>135</v>
      </c>
      <c r="C180" s="699"/>
      <c r="D180" s="699"/>
      <c r="E180" s="699" t="s">
        <v>136</v>
      </c>
      <c r="F180" s="699"/>
      <c r="G180" s="699"/>
      <c r="H180" s="1"/>
      <c r="I180" s="1"/>
      <c r="J180" s="1"/>
      <c r="K180" s="1"/>
      <c r="L180" s="1"/>
      <c r="M180" s="1"/>
      <c r="N180" s="1"/>
    </row>
    <row r="181" spans="1:16" x14ac:dyDescent="0.3">
      <c r="A181" s="2"/>
      <c r="B181" s="283"/>
      <c r="C181" s="283"/>
      <c r="D181" s="283"/>
      <c r="E181" s="283"/>
      <c r="F181" s="283"/>
      <c r="G181" s="283"/>
      <c r="H181" s="1"/>
      <c r="I181" s="1"/>
      <c r="J181" s="1"/>
      <c r="K181" s="1"/>
      <c r="L181" s="1"/>
      <c r="M181" s="1"/>
      <c r="N181" s="1"/>
    </row>
    <row r="182" spans="1:16" x14ac:dyDescent="0.3">
      <c r="A182" s="72" t="s">
        <v>152</v>
      </c>
      <c r="B182" s="73"/>
      <c r="C182" s="75"/>
      <c r="D182" s="75"/>
      <c r="E182" s="5"/>
      <c r="F182" s="695" t="s">
        <v>138</v>
      </c>
      <c r="G182" s="695"/>
      <c r="H182" s="1"/>
      <c r="I182" s="1"/>
      <c r="J182" s="1"/>
      <c r="K182" s="1"/>
      <c r="L182" s="1"/>
      <c r="M182" s="1"/>
      <c r="N182" s="1"/>
    </row>
    <row r="183" spans="1:16" x14ac:dyDescent="0.3">
      <c r="A183" s="2" t="s">
        <v>134</v>
      </c>
      <c r="B183" s="696" t="s">
        <v>135</v>
      </c>
      <c r="C183" s="697"/>
      <c r="D183" s="697"/>
      <c r="E183" s="76"/>
      <c r="F183" s="697" t="s">
        <v>136</v>
      </c>
      <c r="G183" s="697"/>
      <c r="H183" s="1"/>
      <c r="I183" s="1"/>
      <c r="J183" s="1"/>
      <c r="K183" s="1"/>
      <c r="L183" s="1"/>
      <c r="M183" s="1"/>
      <c r="N183" s="1"/>
    </row>
    <row r="184" spans="1:16" x14ac:dyDescent="0.3">
      <c r="A184" s="2"/>
      <c r="B184" s="2"/>
      <c r="C184" s="2"/>
      <c r="D184" s="2"/>
      <c r="E184" s="2"/>
      <c r="F184" s="2"/>
      <c r="G184" s="2"/>
      <c r="H184" s="1"/>
      <c r="I184" s="1"/>
      <c r="J184" s="1"/>
      <c r="K184" s="1"/>
      <c r="L184" s="1"/>
      <c r="M184" s="1"/>
      <c r="N184" s="1"/>
    </row>
    <row r="185" spans="1:16" x14ac:dyDescent="0.3">
      <c r="A185" s="72" t="s">
        <v>153</v>
      </c>
      <c r="B185" s="73"/>
      <c r="C185" s="75"/>
      <c r="D185" s="75"/>
      <c r="E185" s="5"/>
      <c r="F185" s="695" t="s">
        <v>140</v>
      </c>
      <c r="G185" s="695"/>
      <c r="H185" s="1"/>
      <c r="I185" s="1"/>
      <c r="J185" s="1"/>
      <c r="K185" s="1"/>
      <c r="L185" s="1"/>
      <c r="M185" s="1"/>
      <c r="N185" s="1"/>
    </row>
    <row r="186" spans="1:16" x14ac:dyDescent="0.3">
      <c r="A186" s="2" t="s">
        <v>141</v>
      </c>
      <c r="B186" s="696" t="s">
        <v>135</v>
      </c>
      <c r="C186" s="697"/>
      <c r="D186" s="697"/>
      <c r="E186" s="76"/>
      <c r="F186" s="697" t="s">
        <v>136</v>
      </c>
      <c r="G186" s="697"/>
      <c r="H186" s="1"/>
      <c r="I186" s="1"/>
      <c r="J186" s="1"/>
      <c r="K186" s="1"/>
      <c r="L186" s="1"/>
      <c r="M186" s="1"/>
      <c r="N186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B180:D180"/>
    <mergeCell ref="E180:G180"/>
    <mergeCell ref="A156:G156"/>
    <mergeCell ref="A157:P157"/>
    <mergeCell ref="A159:G159"/>
    <mergeCell ref="A160:P160"/>
    <mergeCell ref="A165:G165"/>
    <mergeCell ref="A166:P166"/>
    <mergeCell ref="A171:G171"/>
    <mergeCell ref="A172:P172"/>
    <mergeCell ref="A176:G176"/>
    <mergeCell ref="A177:G177"/>
    <mergeCell ref="E179:G179"/>
    <mergeCell ref="F182:G182"/>
    <mergeCell ref="B183:D183"/>
    <mergeCell ref="F183:G183"/>
    <mergeCell ref="F185:G185"/>
    <mergeCell ref="B186:D186"/>
    <mergeCell ref="F186:G186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topLeftCell="A157" zoomScale="70" zoomScaleNormal="70" workbookViewId="0">
      <selection activeCell="P155" sqref="P155:P15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295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86"/>
      <c r="B22" s="286"/>
      <c r="C22" s="286"/>
      <c r="D22" s="286"/>
      <c r="E22" s="286"/>
      <c r="F22" s="286"/>
      <c r="G22" s="286"/>
      <c r="H22" s="286"/>
      <c r="I22" s="286"/>
      <c r="J22" s="28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296</v>
      </c>
      <c r="C24" s="703"/>
      <c r="D24" s="703"/>
      <c r="E24" s="703"/>
      <c r="F24" s="703"/>
      <c r="G24" s="703"/>
      <c r="H24" s="703"/>
      <c r="I24" s="703"/>
      <c r="J24" s="95" t="str">
        <f>H19</f>
        <v>29 апреля 2025</v>
      </c>
      <c r="K24" s="1"/>
      <c r="L24" s="1"/>
      <c r="M24" s="1"/>
      <c r="P24" s="28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90"/>
      <c r="M25" s="290"/>
      <c r="O25" s="29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90"/>
      <c r="M26" s="290"/>
      <c r="O26" s="290" t="s">
        <v>16</v>
      </c>
      <c r="P26" s="17" t="str">
        <f>H19</f>
        <v>29 апреля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87"/>
      <c r="I27" s="287"/>
      <c r="J27" s="287"/>
      <c r="L27" s="290"/>
      <c r="M27" s="290"/>
      <c r="O27" s="29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87"/>
      <c r="I28" s="287"/>
      <c r="J28" s="287"/>
      <c r="L28" s="290"/>
      <c r="M28" s="290"/>
      <c r="O28" s="29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90"/>
      <c r="M29" s="290"/>
      <c r="O29" s="29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90"/>
      <c r="M30" s="290"/>
      <c r="O30" s="29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90"/>
      <c r="M31" s="290"/>
      <c r="O31" s="29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90"/>
      <c r="M32" s="290"/>
      <c r="O32" s="29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45775</v>
      </c>
      <c r="I34" s="289" t="s">
        <v>150</v>
      </c>
      <c r="J34" s="289" t="s">
        <v>151</v>
      </c>
      <c r="K34" s="96">
        <f>H34</f>
        <v>45775</v>
      </c>
      <c r="L34" s="289" t="s">
        <v>150</v>
      </c>
      <c r="M34" s="289" t="s">
        <v>151</v>
      </c>
      <c r="N34" s="96">
        <f>H34</f>
        <v>45775</v>
      </c>
      <c r="O34" s="289" t="s">
        <v>150</v>
      </c>
      <c r="P34" s="289" t="s">
        <v>151</v>
      </c>
    </row>
    <row r="35" spans="1:16" x14ac:dyDescent="0.3">
      <c r="A35" s="288">
        <v>1</v>
      </c>
      <c r="B35" s="288">
        <f t="shared" ref="B35:G35" si="0">SUM(A35+1)</f>
        <v>2</v>
      </c>
      <c r="C35" s="288">
        <f t="shared" si="0"/>
        <v>3</v>
      </c>
      <c r="D35" s="288">
        <f t="shared" si="0"/>
        <v>4</v>
      </c>
      <c r="E35" s="288">
        <f t="shared" si="0"/>
        <v>5</v>
      </c>
      <c r="F35" s="288">
        <f t="shared" si="0"/>
        <v>6</v>
      </c>
      <c r="G35" s="288">
        <f t="shared" si="0"/>
        <v>7</v>
      </c>
      <c r="H35" s="288">
        <v>8</v>
      </c>
      <c r="I35" s="288">
        <v>9</v>
      </c>
      <c r="J35" s="288">
        <v>10</v>
      </c>
      <c r="K35" s="288">
        <v>11</v>
      </c>
      <c r="L35" s="288">
        <v>12</v>
      </c>
      <c r="M35" s="288">
        <v>13</v>
      </c>
      <c r="N35" s="288">
        <v>14</v>
      </c>
      <c r="O35" s="288">
        <v>15</v>
      </c>
      <c r="P35" s="288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288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288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288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120000</v>
      </c>
      <c r="I82" s="32"/>
      <c r="J82" s="32">
        <f t="shared" si="5"/>
        <v>120000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288" t="s">
        <v>103</v>
      </c>
      <c r="B85" s="40" t="s">
        <v>43</v>
      </c>
      <c r="C85" s="40" t="s">
        <v>100</v>
      </c>
      <c r="D85" s="29" t="s">
        <v>101</v>
      </c>
      <c r="E85" s="288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288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40000</v>
      </c>
      <c r="I89" s="32"/>
      <c r="J89" s="32">
        <f t="shared" si="5"/>
        <v>40000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12798942.879999997</v>
      </c>
      <c r="I101" s="98">
        <f t="shared" ref="I101:P101" si="8">SUM(I69:I100)</f>
        <v>0</v>
      </c>
      <c r="J101" s="98">
        <f t="shared" si="8"/>
        <v>12798942.879999997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24047031.919999998</v>
      </c>
      <c r="I123" s="32"/>
      <c r="J123" s="32">
        <f t="shared" ref="J123:J126" si="14">H123+I123</f>
        <v>24047031.919999998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39838.840000000004</v>
      </c>
      <c r="I124" s="32"/>
      <c r="J124" s="32">
        <f t="shared" si="14"/>
        <v>39838.840000000004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40712417.280000001</v>
      </c>
      <c r="I128" s="32"/>
      <c r="J128" s="32">
        <f t="shared" ref="J128:J134" si="18">H128+I128</f>
        <v>40712417.280000001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63792.7</v>
      </c>
      <c r="I129" s="32"/>
      <c r="J129" s="32">
        <f t="shared" si="18"/>
        <v>63792.7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52022944.900000006</v>
      </c>
      <c r="I135" s="101">
        <f t="shared" ref="I135:P135" si="20">SUM(I128:I134)</f>
        <v>0</v>
      </c>
      <c r="J135" s="101">
        <f t="shared" si="20"/>
        <v>52022944.900000006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81262618.020000011</v>
      </c>
      <c r="I136" s="101">
        <f t="shared" ref="I136:P136" si="21">I127+I135</f>
        <v>0</v>
      </c>
      <c r="J136" s="101">
        <f t="shared" si="21"/>
        <v>81262618.020000011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5.2" customHeight="1" x14ac:dyDescent="0.3">
      <c r="A153" s="82" t="s">
        <v>236</v>
      </c>
      <c r="B153" s="106" t="s">
        <v>43</v>
      </c>
      <c r="C153" s="106" t="s">
        <v>100</v>
      </c>
      <c r="D153" s="107" t="s">
        <v>169</v>
      </c>
      <c r="E153" s="107" t="s">
        <v>54</v>
      </c>
      <c r="F153" s="107" t="s">
        <v>235</v>
      </c>
      <c r="G153" s="108" t="s">
        <v>170</v>
      </c>
      <c r="H153" s="32">
        <v>16834.099999999999</v>
      </c>
      <c r="I153" s="32">
        <v>-1717.5</v>
      </c>
      <c r="J153" s="32">
        <f>H153+I153</f>
        <v>15116.599999999999</v>
      </c>
      <c r="K153" s="32">
        <v>0</v>
      </c>
      <c r="L153" s="32"/>
      <c r="M153" s="32">
        <f>K153+L153</f>
        <v>0</v>
      </c>
      <c r="N153" s="32">
        <v>0</v>
      </c>
      <c r="O153" s="97"/>
      <c r="P153" s="32">
        <f>N153+O153</f>
        <v>0</v>
      </c>
    </row>
    <row r="154" spans="1:16" ht="25.2" customHeight="1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6.4" x14ac:dyDescent="0.3">
      <c r="A155" s="105" t="s">
        <v>161</v>
      </c>
      <c r="B155" s="106" t="s">
        <v>43</v>
      </c>
      <c r="C155" s="106" t="s">
        <v>100</v>
      </c>
      <c r="D155" s="107" t="s">
        <v>169</v>
      </c>
      <c r="E155" s="107" t="s">
        <v>164</v>
      </c>
      <c r="F155" s="107" t="s">
        <v>165</v>
      </c>
      <c r="G155" s="108" t="s">
        <v>170</v>
      </c>
      <c r="H155" s="32">
        <v>876245</v>
      </c>
      <c r="I155" s="32"/>
      <c r="J155" s="32">
        <f>H155+I155</f>
        <v>876245</v>
      </c>
      <c r="K155" s="32">
        <v>0</v>
      </c>
      <c r="L155" s="32"/>
      <c r="M155" s="32">
        <f t="shared" ref="M155:M156" si="35">K155+L155</f>
        <v>0</v>
      </c>
      <c r="N155" s="32">
        <v>0</v>
      </c>
      <c r="O155" s="97"/>
      <c r="P155" s="32">
        <f t="shared" ref="P155:P156" si="36">N155+O155</f>
        <v>0</v>
      </c>
    </row>
    <row r="156" spans="1:16" x14ac:dyDescent="0.3">
      <c r="A156" s="40" t="s">
        <v>91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92</v>
      </c>
      <c r="G156" s="108" t="s">
        <v>170</v>
      </c>
      <c r="H156" s="32">
        <v>0</v>
      </c>
      <c r="I156" s="32">
        <v>1717.5</v>
      </c>
      <c r="J156" s="32">
        <f>H156+I156</f>
        <v>1717.5</v>
      </c>
      <c r="K156" s="32">
        <v>0</v>
      </c>
      <c r="L156" s="32"/>
      <c r="M156" s="32">
        <f t="shared" si="35"/>
        <v>0</v>
      </c>
      <c r="N156" s="32">
        <v>0</v>
      </c>
      <c r="O156" s="97"/>
      <c r="P156" s="32">
        <f t="shared" si="36"/>
        <v>0</v>
      </c>
    </row>
    <row r="157" spans="1:16" x14ac:dyDescent="0.3">
      <c r="A157" s="708" t="s">
        <v>176</v>
      </c>
      <c r="B157" s="709"/>
      <c r="C157" s="709"/>
      <c r="D157" s="709"/>
      <c r="E157" s="709"/>
      <c r="F157" s="709"/>
      <c r="G157" s="710"/>
      <c r="H157" s="101">
        <f>SUM(H153:H156)</f>
        <v>986856.1</v>
      </c>
      <c r="I157" s="101">
        <f t="shared" ref="I157:P157" si="37">SUM(I153:I156)</f>
        <v>0</v>
      </c>
      <c r="J157" s="101">
        <f t="shared" si="37"/>
        <v>986856.1</v>
      </c>
      <c r="K157" s="101">
        <f t="shared" si="37"/>
        <v>0</v>
      </c>
      <c r="L157" s="101">
        <f t="shared" si="37"/>
        <v>0</v>
      </c>
      <c r="M157" s="101">
        <f t="shared" si="37"/>
        <v>0</v>
      </c>
      <c r="N157" s="101">
        <f t="shared" si="37"/>
        <v>0</v>
      </c>
      <c r="O157" s="101">
        <f t="shared" si="37"/>
        <v>0</v>
      </c>
      <c r="P157" s="101">
        <f t="shared" si="37"/>
        <v>0</v>
      </c>
    </row>
    <row r="158" spans="1:16" x14ac:dyDescent="0.3">
      <c r="A158" s="717" t="s">
        <v>187</v>
      </c>
      <c r="B158" s="718"/>
      <c r="C158" s="718"/>
      <c r="D158" s="718"/>
      <c r="E158" s="718"/>
      <c r="F158" s="718"/>
      <c r="G158" s="718"/>
      <c r="H158" s="718"/>
      <c r="I158" s="718"/>
      <c r="J158" s="718"/>
      <c r="K158" s="718"/>
      <c r="L158" s="718"/>
      <c r="M158" s="718"/>
      <c r="N158" s="718"/>
      <c r="O158" s="718"/>
      <c r="P158" s="719"/>
    </row>
    <row r="159" spans="1:16" x14ac:dyDescent="0.3">
      <c r="A159" s="129" t="s">
        <v>81</v>
      </c>
      <c r="B159" s="130" t="s">
        <v>43</v>
      </c>
      <c r="C159" s="131" t="s">
        <v>100</v>
      </c>
      <c r="D159" s="131" t="s">
        <v>188</v>
      </c>
      <c r="E159" s="131">
        <v>244</v>
      </c>
      <c r="F159" s="131" t="s">
        <v>82</v>
      </c>
      <c r="G159" s="132" t="s">
        <v>189</v>
      </c>
      <c r="H159" s="32">
        <v>3150000</v>
      </c>
      <c r="I159" s="32"/>
      <c r="J159" s="32">
        <f>H159+I159</f>
        <v>3150000</v>
      </c>
      <c r="K159" s="32">
        <v>0</v>
      </c>
      <c r="L159" s="32"/>
      <c r="M159" s="32">
        <f t="shared" ref="M159" si="38">K159+L159</f>
        <v>0</v>
      </c>
      <c r="N159" s="32">
        <v>0</v>
      </c>
      <c r="O159" s="97"/>
      <c r="P159" s="32">
        <f t="shared" ref="P159" si="39">N159+O159</f>
        <v>0</v>
      </c>
    </row>
    <row r="160" spans="1:16" x14ac:dyDescent="0.3">
      <c r="A160" s="708" t="s">
        <v>190</v>
      </c>
      <c r="B160" s="709"/>
      <c r="C160" s="709"/>
      <c r="D160" s="709"/>
      <c r="E160" s="709"/>
      <c r="F160" s="709"/>
      <c r="G160" s="710"/>
      <c r="H160" s="101">
        <f>SUM(H159)</f>
        <v>3150000</v>
      </c>
      <c r="I160" s="101">
        <f t="shared" ref="I160:P160" si="40">SUM(I159)</f>
        <v>0</v>
      </c>
      <c r="J160" s="101">
        <f t="shared" si="40"/>
        <v>3150000</v>
      </c>
      <c r="K160" s="101">
        <f t="shared" si="40"/>
        <v>0</v>
      </c>
      <c r="L160" s="101">
        <f t="shared" si="40"/>
        <v>0</v>
      </c>
      <c r="M160" s="101">
        <f t="shared" si="40"/>
        <v>0</v>
      </c>
      <c r="N160" s="101">
        <f t="shared" si="40"/>
        <v>0</v>
      </c>
      <c r="O160" s="101">
        <f t="shared" si="40"/>
        <v>0</v>
      </c>
      <c r="P160" s="101">
        <f t="shared" si="40"/>
        <v>0</v>
      </c>
    </row>
    <row r="161" spans="1:16" x14ac:dyDescent="0.3">
      <c r="A161" s="720" t="s">
        <v>191</v>
      </c>
      <c r="B161" s="721"/>
      <c r="C161" s="721"/>
      <c r="D161" s="721"/>
      <c r="E161" s="721"/>
      <c r="F161" s="721"/>
      <c r="G161" s="721"/>
      <c r="H161" s="721"/>
      <c r="I161" s="721"/>
      <c r="J161" s="721"/>
      <c r="K161" s="721"/>
      <c r="L161" s="721"/>
      <c r="M161" s="721"/>
      <c r="N161" s="721"/>
      <c r="O161" s="721"/>
      <c r="P161" s="722"/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193</v>
      </c>
      <c r="E162" s="134" t="s">
        <v>174</v>
      </c>
      <c r="F162" s="134" t="s">
        <v>171</v>
      </c>
      <c r="G162" s="132" t="s">
        <v>195</v>
      </c>
      <c r="H162" s="32">
        <v>4312</v>
      </c>
      <c r="I162" s="32"/>
      <c r="J162" s="32">
        <f t="shared" ref="J162:J165" si="41">H162+I162</f>
        <v>4312</v>
      </c>
      <c r="K162" s="32">
        <v>0</v>
      </c>
      <c r="L162" s="32"/>
      <c r="M162" s="32">
        <f t="shared" ref="M162:M165" si="42">K162+L162</f>
        <v>0</v>
      </c>
      <c r="N162" s="32">
        <v>0</v>
      </c>
      <c r="O162" s="97"/>
      <c r="P162" s="32">
        <f t="shared" ref="P162:P165" si="43">N162+O162</f>
        <v>0</v>
      </c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194</v>
      </c>
      <c r="E163" s="134" t="s">
        <v>174</v>
      </c>
      <c r="F163" s="134" t="s">
        <v>171</v>
      </c>
      <c r="G163" s="132" t="s">
        <v>48</v>
      </c>
      <c r="H163" s="32">
        <v>1848</v>
      </c>
      <c r="I163" s="32"/>
      <c r="J163" s="32">
        <f t="shared" si="41"/>
        <v>1848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193</v>
      </c>
      <c r="E164" s="134" t="s">
        <v>164</v>
      </c>
      <c r="F164" s="134" t="s">
        <v>165</v>
      </c>
      <c r="G164" s="132" t="s">
        <v>195</v>
      </c>
      <c r="H164" s="32">
        <v>1260000</v>
      </c>
      <c r="I164" s="32"/>
      <c r="J164" s="32">
        <f t="shared" si="41"/>
        <v>1260000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194</v>
      </c>
      <c r="E165" s="134" t="s">
        <v>164</v>
      </c>
      <c r="F165" s="134" t="s">
        <v>165</v>
      </c>
      <c r="G165" s="132" t="s">
        <v>48</v>
      </c>
      <c r="H165" s="32">
        <v>540000</v>
      </c>
      <c r="I165" s="32"/>
      <c r="J165" s="32">
        <f t="shared" si="41"/>
        <v>540000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x14ac:dyDescent="0.3">
      <c r="A166" s="708" t="s">
        <v>196</v>
      </c>
      <c r="B166" s="709"/>
      <c r="C166" s="709"/>
      <c r="D166" s="709"/>
      <c r="E166" s="709"/>
      <c r="F166" s="709"/>
      <c r="G166" s="710"/>
      <c r="H166" s="101">
        <f>SUM(H162:H165)</f>
        <v>1806160</v>
      </c>
      <c r="I166" s="101">
        <f t="shared" ref="I166:P166" si="44">SUM(I162:I165)</f>
        <v>0</v>
      </c>
      <c r="J166" s="101">
        <f>SUM(J162:J165)</f>
        <v>1806160</v>
      </c>
      <c r="K166" s="101">
        <f t="shared" si="44"/>
        <v>0</v>
      </c>
      <c r="L166" s="101">
        <f t="shared" si="44"/>
        <v>0</v>
      </c>
      <c r="M166" s="101">
        <f t="shared" si="44"/>
        <v>0</v>
      </c>
      <c r="N166" s="101">
        <f t="shared" si="44"/>
        <v>0</v>
      </c>
      <c r="O166" s="101">
        <f t="shared" si="44"/>
        <v>0</v>
      </c>
      <c r="P166" s="101">
        <f t="shared" si="44"/>
        <v>0</v>
      </c>
    </row>
    <row r="167" spans="1:16" x14ac:dyDescent="0.3">
      <c r="A167" s="738" t="s">
        <v>260</v>
      </c>
      <c r="B167" s="739"/>
      <c r="C167" s="739"/>
      <c r="D167" s="739"/>
      <c r="E167" s="739"/>
      <c r="F167" s="739"/>
      <c r="G167" s="739"/>
      <c r="H167" s="739"/>
      <c r="I167" s="739"/>
      <c r="J167" s="739"/>
      <c r="K167" s="739"/>
      <c r="L167" s="739"/>
      <c r="M167" s="739"/>
      <c r="N167" s="739"/>
      <c r="O167" s="739"/>
      <c r="P167" s="740"/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74</v>
      </c>
      <c r="G168" s="132" t="s">
        <v>225</v>
      </c>
      <c r="H168" s="32">
        <v>217350</v>
      </c>
      <c r="I168" s="32"/>
      <c r="J168" s="32">
        <f t="shared" ref="J168:J171" si="45">H168+I168</f>
        <v>217350</v>
      </c>
      <c r="K168" s="32">
        <v>0</v>
      </c>
      <c r="L168" s="32"/>
      <c r="M168" s="32">
        <f t="shared" ref="M168:M176" si="46">K168+L168</f>
        <v>0</v>
      </c>
      <c r="N168" s="32">
        <v>0</v>
      </c>
      <c r="O168" s="97"/>
      <c r="P168" s="32">
        <f t="shared" ref="P168:P176" si="47">N168+O168</f>
        <v>0</v>
      </c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74</v>
      </c>
      <c r="G169" s="132" t="s">
        <v>48</v>
      </c>
      <c r="H169" s="32">
        <v>24150</v>
      </c>
      <c r="I169" s="32"/>
      <c r="J169" s="32">
        <f t="shared" si="45"/>
        <v>24150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1486350</v>
      </c>
      <c r="I170" s="32"/>
      <c r="J170" s="32">
        <f t="shared" si="45"/>
        <v>1486350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82" t="s">
        <v>220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219</v>
      </c>
      <c r="G171" s="132" t="s">
        <v>48</v>
      </c>
      <c r="H171" s="32">
        <v>165150</v>
      </c>
      <c r="I171" s="32"/>
      <c r="J171" s="32">
        <f t="shared" si="45"/>
        <v>165150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230</v>
      </c>
      <c r="B172" s="709"/>
      <c r="C172" s="709"/>
      <c r="D172" s="709"/>
      <c r="E172" s="709"/>
      <c r="F172" s="709"/>
      <c r="G172" s="710"/>
      <c r="H172" s="101">
        <f>SUM(H168:H171)</f>
        <v>1893000</v>
      </c>
      <c r="I172" s="101">
        <f t="shared" ref="I172:P172" si="48">SUM(I168:I171)</f>
        <v>0</v>
      </c>
      <c r="J172" s="101">
        <f t="shared" si="48"/>
        <v>1893000</v>
      </c>
      <c r="K172" s="101">
        <f t="shared" si="48"/>
        <v>0</v>
      </c>
      <c r="L172" s="101">
        <f t="shared" si="48"/>
        <v>0</v>
      </c>
      <c r="M172" s="101">
        <f t="shared" si="48"/>
        <v>0</v>
      </c>
      <c r="N172" s="101">
        <f t="shared" si="48"/>
        <v>0</v>
      </c>
      <c r="O172" s="101">
        <f t="shared" si="48"/>
        <v>0</v>
      </c>
      <c r="P172" s="101">
        <f t="shared" si="48"/>
        <v>0</v>
      </c>
    </row>
    <row r="173" spans="1:16" x14ac:dyDescent="0.3">
      <c r="A173" s="717" t="s">
        <v>245</v>
      </c>
      <c r="B173" s="718"/>
      <c r="C173" s="718"/>
      <c r="D173" s="718"/>
      <c r="E173" s="718"/>
      <c r="F173" s="718"/>
      <c r="G173" s="718"/>
      <c r="H173" s="718"/>
      <c r="I173" s="718"/>
      <c r="J173" s="718"/>
      <c r="K173" s="718"/>
      <c r="L173" s="718"/>
      <c r="M173" s="718"/>
      <c r="N173" s="718"/>
      <c r="O173" s="718"/>
      <c r="P173" s="719"/>
    </row>
    <row r="174" spans="1:16" x14ac:dyDescent="0.3">
      <c r="A174" s="129" t="s">
        <v>81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82</v>
      </c>
      <c r="G174" s="132" t="s">
        <v>244</v>
      </c>
      <c r="H174" s="32">
        <v>54172.44</v>
      </c>
      <c r="I174" s="32"/>
      <c r="J174" s="32">
        <f>SUM(H174:I174)</f>
        <v>54172.44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241</v>
      </c>
      <c r="B175" s="133" t="s">
        <v>43</v>
      </c>
      <c r="C175" s="133" t="s">
        <v>243</v>
      </c>
      <c r="D175" s="134" t="s">
        <v>242</v>
      </c>
      <c r="E175" s="134" t="s">
        <v>54</v>
      </c>
      <c r="F175" s="134" t="s">
        <v>240</v>
      </c>
      <c r="G175" s="132" t="s">
        <v>244</v>
      </c>
      <c r="H175" s="32">
        <v>3000</v>
      </c>
      <c r="I175" s="32"/>
      <c r="J175" s="32">
        <f t="shared" ref="J175:J176" si="49">SUM(H175:I175)</f>
        <v>3000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243</v>
      </c>
      <c r="D176" s="134" t="s">
        <v>242</v>
      </c>
      <c r="E176" s="134" t="s">
        <v>54</v>
      </c>
      <c r="F176" s="134" t="s">
        <v>92</v>
      </c>
      <c r="G176" s="132" t="s">
        <v>244</v>
      </c>
      <c r="H176" s="32">
        <v>4000</v>
      </c>
      <c r="I176" s="32"/>
      <c r="J176" s="32">
        <f t="shared" si="49"/>
        <v>4000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708" t="s">
        <v>246</v>
      </c>
      <c r="B177" s="709"/>
      <c r="C177" s="709"/>
      <c r="D177" s="709"/>
      <c r="E177" s="709"/>
      <c r="F177" s="709"/>
      <c r="G177" s="710"/>
      <c r="H177" s="101">
        <f>SUM(H174:H176)</f>
        <v>61172.44</v>
      </c>
      <c r="I177" s="101">
        <f t="shared" ref="I177:P177" si="50">SUM(I174:I176)</f>
        <v>0</v>
      </c>
      <c r="J177" s="101">
        <f t="shared" si="50"/>
        <v>61172.44</v>
      </c>
      <c r="K177" s="101">
        <f t="shared" si="50"/>
        <v>0</v>
      </c>
      <c r="L177" s="101">
        <f t="shared" si="50"/>
        <v>0</v>
      </c>
      <c r="M177" s="101">
        <f t="shared" si="50"/>
        <v>0</v>
      </c>
      <c r="N177" s="101">
        <f t="shared" si="50"/>
        <v>0</v>
      </c>
      <c r="O177" s="101">
        <f t="shared" si="50"/>
        <v>0</v>
      </c>
      <c r="P177" s="101">
        <f t="shared" si="50"/>
        <v>0</v>
      </c>
    </row>
    <row r="178" spans="1:16" x14ac:dyDescent="0.3">
      <c r="A178" s="701" t="s">
        <v>131</v>
      </c>
      <c r="B178" s="701"/>
      <c r="C178" s="701"/>
      <c r="D178" s="701"/>
      <c r="E178" s="701"/>
      <c r="F178" s="701"/>
      <c r="G178" s="701"/>
      <c r="H178" s="103">
        <f t="shared" ref="H178:P178" si="51">H67+H101+H104+H116+H120+H151+H157+H136+H160+H166+H144+H140+H148+H172+H177</f>
        <v>128436762.76000001</v>
      </c>
      <c r="I178" s="103">
        <f t="shared" si="51"/>
        <v>0</v>
      </c>
      <c r="J178" s="103">
        <f t="shared" si="51"/>
        <v>128436762.76000001</v>
      </c>
      <c r="K178" s="103">
        <f t="shared" si="51"/>
        <v>33521479.18</v>
      </c>
      <c r="L178" s="103">
        <f t="shared" si="51"/>
        <v>0</v>
      </c>
      <c r="M178" s="103">
        <f t="shared" si="51"/>
        <v>33521479.18</v>
      </c>
      <c r="N178" s="103">
        <f t="shared" si="51"/>
        <v>34259965.640000001</v>
      </c>
      <c r="O178" s="103">
        <f t="shared" si="51"/>
        <v>0</v>
      </c>
      <c r="P178" s="103">
        <f t="shared" si="51"/>
        <v>34259965.640000001</v>
      </c>
    </row>
    <row r="179" spans="1:1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6" x14ac:dyDescent="0.3">
      <c r="A180" s="72" t="s">
        <v>132</v>
      </c>
      <c r="B180" s="73"/>
      <c r="C180" s="72"/>
      <c r="D180" s="72"/>
      <c r="E180" s="698" t="s">
        <v>133</v>
      </c>
      <c r="F180" s="698"/>
      <c r="G180" s="698"/>
      <c r="H180" s="1"/>
      <c r="I180" s="1"/>
      <c r="J180" s="1"/>
      <c r="K180" s="1"/>
      <c r="L180" s="1"/>
      <c r="M180" s="1"/>
      <c r="N180" s="1"/>
    </row>
    <row r="181" spans="1:16" x14ac:dyDescent="0.3">
      <c r="A181" s="2" t="s">
        <v>134</v>
      </c>
      <c r="B181" s="696" t="s">
        <v>135</v>
      </c>
      <c r="C181" s="699"/>
      <c r="D181" s="699"/>
      <c r="E181" s="699" t="s">
        <v>136</v>
      </c>
      <c r="F181" s="699"/>
      <c r="G181" s="699"/>
      <c r="H181" s="1"/>
      <c r="I181" s="1"/>
      <c r="J181" s="1"/>
      <c r="K181" s="1"/>
      <c r="L181" s="1"/>
      <c r="M181" s="1"/>
      <c r="N181" s="1"/>
    </row>
    <row r="182" spans="1:16" x14ac:dyDescent="0.3">
      <c r="A182" s="2"/>
      <c r="B182" s="285"/>
      <c r="C182" s="285"/>
      <c r="D182" s="285"/>
      <c r="E182" s="285"/>
      <c r="F182" s="285"/>
      <c r="G182" s="285"/>
      <c r="H182" s="1"/>
      <c r="I182" s="1"/>
      <c r="J182" s="1"/>
      <c r="K182" s="1"/>
      <c r="L182" s="1"/>
      <c r="M182" s="1"/>
      <c r="N182" s="1"/>
    </row>
    <row r="183" spans="1:16" x14ac:dyDescent="0.3">
      <c r="A183" s="72" t="s">
        <v>152</v>
      </c>
      <c r="B183" s="73"/>
      <c r="C183" s="75"/>
      <c r="D183" s="75"/>
      <c r="E183" s="5"/>
      <c r="F183" s="695" t="s">
        <v>138</v>
      </c>
      <c r="G183" s="695"/>
      <c r="H183" s="1"/>
      <c r="I183" s="1"/>
      <c r="J183" s="1"/>
      <c r="K183" s="1"/>
      <c r="L183" s="1"/>
      <c r="M183" s="1"/>
      <c r="N183" s="1"/>
    </row>
    <row r="184" spans="1:16" x14ac:dyDescent="0.3">
      <c r="A184" s="2" t="s">
        <v>134</v>
      </c>
      <c r="B184" s="696" t="s">
        <v>135</v>
      </c>
      <c r="C184" s="697"/>
      <c r="D184" s="697"/>
      <c r="E184" s="76"/>
      <c r="F184" s="697" t="s">
        <v>136</v>
      </c>
      <c r="G184" s="697"/>
      <c r="H184" s="1"/>
      <c r="I184" s="1"/>
      <c r="J184" s="1"/>
      <c r="K184" s="1"/>
      <c r="L184" s="1"/>
      <c r="M184" s="1"/>
      <c r="N184" s="1"/>
    </row>
    <row r="185" spans="1:16" x14ac:dyDescent="0.3">
      <c r="A185" s="2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</row>
    <row r="186" spans="1:16" x14ac:dyDescent="0.3">
      <c r="A186" s="72" t="s">
        <v>153</v>
      </c>
      <c r="B186" s="73"/>
      <c r="C186" s="75"/>
      <c r="D186" s="75"/>
      <c r="E186" s="5"/>
      <c r="F186" s="695" t="s">
        <v>140</v>
      </c>
      <c r="G186" s="695"/>
      <c r="H186" s="1"/>
      <c r="I186" s="1"/>
      <c r="J186" s="1"/>
      <c r="K186" s="1"/>
      <c r="L186" s="1"/>
      <c r="M186" s="1"/>
      <c r="N186" s="1"/>
    </row>
    <row r="187" spans="1:16" x14ac:dyDescent="0.3">
      <c r="A187" s="2" t="s">
        <v>141</v>
      </c>
      <c r="B187" s="696" t="s">
        <v>135</v>
      </c>
      <c r="C187" s="697"/>
      <c r="D187" s="697"/>
      <c r="E187" s="76"/>
      <c r="F187" s="697" t="s">
        <v>136</v>
      </c>
      <c r="G187" s="697"/>
      <c r="H187" s="1"/>
      <c r="I187" s="1"/>
      <c r="J187" s="1"/>
      <c r="K187" s="1"/>
      <c r="L187" s="1"/>
      <c r="M187" s="1"/>
      <c r="N187" s="1"/>
    </row>
  </sheetData>
  <mergeCells count="59">
    <mergeCell ref="F183:G183"/>
    <mergeCell ref="B184:D184"/>
    <mergeCell ref="F184:G184"/>
    <mergeCell ref="F186:G186"/>
    <mergeCell ref="B187:D187"/>
    <mergeCell ref="F187:G187"/>
    <mergeCell ref="B181:D181"/>
    <mergeCell ref="E181:G181"/>
    <mergeCell ref="A157:G157"/>
    <mergeCell ref="A158:P158"/>
    <mergeCell ref="A160:G160"/>
    <mergeCell ref="A161:P161"/>
    <mergeCell ref="A166:G166"/>
    <mergeCell ref="A167:P167"/>
    <mergeCell ref="A172:G172"/>
    <mergeCell ref="A173:P173"/>
    <mergeCell ref="A177:G177"/>
    <mergeCell ref="A178:G178"/>
    <mergeCell ref="E180:G18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topLeftCell="A154" zoomScale="70" zoomScaleNormal="70" workbookViewId="0">
      <selection activeCell="I130" sqref="I130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297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91"/>
      <c r="B22" s="291"/>
      <c r="C22" s="291"/>
      <c r="D22" s="291"/>
      <c r="E22" s="291"/>
      <c r="F22" s="291"/>
      <c r="G22" s="291"/>
      <c r="H22" s="291"/>
      <c r="I22" s="291"/>
      <c r="J22" s="29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298</v>
      </c>
      <c r="C24" s="703"/>
      <c r="D24" s="703"/>
      <c r="E24" s="703"/>
      <c r="F24" s="703"/>
      <c r="G24" s="703"/>
      <c r="H24" s="703"/>
      <c r="I24" s="703"/>
      <c r="J24" s="95" t="str">
        <f>H19</f>
        <v>05 мая 2025</v>
      </c>
      <c r="K24" s="1"/>
      <c r="L24" s="1"/>
      <c r="M24" s="1"/>
      <c r="P24" s="29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296"/>
      <c r="M25" s="296"/>
      <c r="O25" s="29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296"/>
      <c r="M26" s="296"/>
      <c r="O26" s="296" t="s">
        <v>16</v>
      </c>
      <c r="P26" s="17" t="str">
        <f>H19</f>
        <v>05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92"/>
      <c r="I27" s="292"/>
      <c r="J27" s="292"/>
      <c r="L27" s="296"/>
      <c r="M27" s="296"/>
      <c r="O27" s="29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92"/>
      <c r="I28" s="292"/>
      <c r="J28" s="292"/>
      <c r="L28" s="296"/>
      <c r="M28" s="296"/>
      <c r="O28" s="29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296"/>
      <c r="M29" s="296"/>
      <c r="O29" s="29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296"/>
      <c r="M30" s="296"/>
      <c r="O30" s="29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296"/>
      <c r="M31" s="296"/>
      <c r="O31" s="29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296"/>
      <c r="M32" s="296"/>
      <c r="O32" s="29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45776</v>
      </c>
      <c r="I34" s="294" t="s">
        <v>150</v>
      </c>
      <c r="J34" s="294" t="s">
        <v>151</v>
      </c>
      <c r="K34" s="96">
        <f>H34</f>
        <v>45776</v>
      </c>
      <c r="L34" s="294" t="s">
        <v>150</v>
      </c>
      <c r="M34" s="294" t="s">
        <v>151</v>
      </c>
      <c r="N34" s="96">
        <f>H34</f>
        <v>45776</v>
      </c>
      <c r="O34" s="294" t="s">
        <v>150</v>
      </c>
      <c r="P34" s="294" t="s">
        <v>151</v>
      </c>
    </row>
    <row r="35" spans="1:16" x14ac:dyDescent="0.3">
      <c r="A35" s="293">
        <v>1</v>
      </c>
      <c r="B35" s="293">
        <f t="shared" ref="B35:G35" si="0">SUM(A35+1)</f>
        <v>2</v>
      </c>
      <c r="C35" s="293">
        <f t="shared" si="0"/>
        <v>3</v>
      </c>
      <c r="D35" s="293">
        <f t="shared" si="0"/>
        <v>4</v>
      </c>
      <c r="E35" s="293">
        <f t="shared" si="0"/>
        <v>5</v>
      </c>
      <c r="F35" s="293">
        <f t="shared" si="0"/>
        <v>6</v>
      </c>
      <c r="G35" s="293">
        <f t="shared" si="0"/>
        <v>7</v>
      </c>
      <c r="H35" s="293">
        <v>8</v>
      </c>
      <c r="I35" s="293">
        <v>9</v>
      </c>
      <c r="J35" s="293">
        <v>10</v>
      </c>
      <c r="K35" s="293">
        <v>11</v>
      </c>
      <c r="L35" s="293">
        <v>12</v>
      </c>
      <c r="M35" s="293">
        <v>13</v>
      </c>
      <c r="N35" s="293">
        <v>14</v>
      </c>
      <c r="O35" s="293">
        <v>15</v>
      </c>
      <c r="P35" s="293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293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293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293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120000</v>
      </c>
      <c r="I82" s="32"/>
      <c r="J82" s="32">
        <f t="shared" si="5"/>
        <v>120000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293" t="s">
        <v>103</v>
      </c>
      <c r="B85" s="40" t="s">
        <v>43</v>
      </c>
      <c r="C85" s="40" t="s">
        <v>100</v>
      </c>
      <c r="D85" s="29" t="s">
        <v>101</v>
      </c>
      <c r="E85" s="293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293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40000</v>
      </c>
      <c r="I89" s="32"/>
      <c r="J89" s="32">
        <f t="shared" si="5"/>
        <v>40000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12798942.879999997</v>
      </c>
      <c r="I101" s="98">
        <f t="shared" ref="I101:P101" si="8">SUM(I69:I100)</f>
        <v>0</v>
      </c>
      <c r="J101" s="98">
        <f t="shared" si="8"/>
        <v>12798942.879999997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24047031.919999998</v>
      </c>
      <c r="I123" s="32">
        <v>-4416.78</v>
      </c>
      <c r="J123" s="32">
        <f t="shared" ref="J123:J126" si="14">H123+I123</f>
        <v>24042615.139999997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39838.840000000004</v>
      </c>
      <c r="I124" s="32">
        <v>4416.78</v>
      </c>
      <c r="J124" s="32">
        <f t="shared" si="14"/>
        <v>44255.62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40712417.280000001</v>
      </c>
      <c r="I128" s="32">
        <v>-10222.35</v>
      </c>
      <c r="J128" s="32">
        <f t="shared" ref="J128:J134" si="18">H128+I128</f>
        <v>40702194.93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63792.7</v>
      </c>
      <c r="I129" s="32">
        <v>10222.35</v>
      </c>
      <c r="J129" s="32">
        <f t="shared" si="18"/>
        <v>74015.05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52022944.900000006</v>
      </c>
      <c r="I135" s="101">
        <f t="shared" ref="I135:P135" si="20">SUM(I128:I134)</f>
        <v>0</v>
      </c>
      <c r="J135" s="101">
        <f t="shared" si="20"/>
        <v>52022944.899999999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81262618.020000011</v>
      </c>
      <c r="I136" s="101">
        <f t="shared" ref="I136:P136" si="21">I127+I135</f>
        <v>0</v>
      </c>
      <c r="J136" s="101">
        <f t="shared" si="21"/>
        <v>81262618.019999996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5.2" customHeight="1" x14ac:dyDescent="0.3">
      <c r="A153" s="82" t="s">
        <v>236</v>
      </c>
      <c r="B153" s="106" t="s">
        <v>43</v>
      </c>
      <c r="C153" s="106" t="s">
        <v>100</v>
      </c>
      <c r="D153" s="107" t="s">
        <v>169</v>
      </c>
      <c r="E153" s="107" t="s">
        <v>54</v>
      </c>
      <c r="F153" s="107" t="s">
        <v>235</v>
      </c>
      <c r="G153" s="108" t="s">
        <v>170</v>
      </c>
      <c r="H153" s="32">
        <v>15116.599999999999</v>
      </c>
      <c r="I153" s="32">
        <v>9079.9</v>
      </c>
      <c r="J153" s="32">
        <f>H153+I153</f>
        <v>24196.5</v>
      </c>
      <c r="K153" s="32">
        <v>0</v>
      </c>
      <c r="L153" s="32"/>
      <c r="M153" s="32">
        <f>K153+L153</f>
        <v>0</v>
      </c>
      <c r="N153" s="32">
        <v>0</v>
      </c>
      <c r="O153" s="97"/>
      <c r="P153" s="32">
        <f>N153+O153</f>
        <v>0</v>
      </c>
    </row>
    <row r="154" spans="1:16" ht="25.2" customHeight="1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6.4" x14ac:dyDescent="0.3">
      <c r="A155" s="105" t="s">
        <v>161</v>
      </c>
      <c r="B155" s="106" t="s">
        <v>43</v>
      </c>
      <c r="C155" s="106" t="s">
        <v>100</v>
      </c>
      <c r="D155" s="107" t="s">
        <v>169</v>
      </c>
      <c r="E155" s="107" t="s">
        <v>164</v>
      </c>
      <c r="F155" s="107" t="s">
        <v>165</v>
      </c>
      <c r="G155" s="108" t="s">
        <v>170</v>
      </c>
      <c r="H155" s="32">
        <v>876245</v>
      </c>
      <c r="I155" s="32"/>
      <c r="J155" s="32">
        <f>H155+I155</f>
        <v>876245</v>
      </c>
      <c r="K155" s="32">
        <v>0</v>
      </c>
      <c r="L155" s="32"/>
      <c r="M155" s="32">
        <f t="shared" ref="M155:M156" si="35">K155+L155</f>
        <v>0</v>
      </c>
      <c r="N155" s="32">
        <v>0</v>
      </c>
      <c r="O155" s="97"/>
      <c r="P155" s="32">
        <f t="shared" ref="P155:P156" si="36">N155+O155</f>
        <v>0</v>
      </c>
    </row>
    <row r="156" spans="1:16" x14ac:dyDescent="0.3">
      <c r="A156" s="40" t="s">
        <v>91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92</v>
      </c>
      <c r="G156" s="108" t="s">
        <v>170</v>
      </c>
      <c r="H156" s="32">
        <v>1717.5</v>
      </c>
      <c r="I156" s="32"/>
      <c r="J156" s="32">
        <f>H156+I156</f>
        <v>1717.5</v>
      </c>
      <c r="K156" s="32">
        <v>0</v>
      </c>
      <c r="L156" s="32"/>
      <c r="M156" s="32">
        <f t="shared" si="35"/>
        <v>0</v>
      </c>
      <c r="N156" s="32">
        <v>0</v>
      </c>
      <c r="O156" s="97"/>
      <c r="P156" s="32">
        <f t="shared" si="36"/>
        <v>0</v>
      </c>
    </row>
    <row r="157" spans="1:16" x14ac:dyDescent="0.3">
      <c r="A157" s="708" t="s">
        <v>176</v>
      </c>
      <c r="B157" s="709"/>
      <c r="C157" s="709"/>
      <c r="D157" s="709"/>
      <c r="E157" s="709"/>
      <c r="F157" s="709"/>
      <c r="G157" s="710"/>
      <c r="H157" s="101">
        <f>SUM(H153:H156)</f>
        <v>986856.1</v>
      </c>
      <c r="I157" s="101">
        <f t="shared" ref="I157:P157" si="37">SUM(I153:I156)</f>
        <v>9079.9</v>
      </c>
      <c r="J157" s="101">
        <f t="shared" si="37"/>
        <v>995936</v>
      </c>
      <c r="K157" s="101">
        <f t="shared" si="37"/>
        <v>0</v>
      </c>
      <c r="L157" s="101">
        <f t="shared" si="37"/>
        <v>0</v>
      </c>
      <c r="M157" s="101">
        <f t="shared" si="37"/>
        <v>0</v>
      </c>
      <c r="N157" s="101">
        <f t="shared" si="37"/>
        <v>0</v>
      </c>
      <c r="O157" s="101">
        <f t="shared" si="37"/>
        <v>0</v>
      </c>
      <c r="P157" s="101">
        <f t="shared" si="37"/>
        <v>0</v>
      </c>
    </row>
    <row r="158" spans="1:16" x14ac:dyDescent="0.3">
      <c r="A158" s="717" t="s">
        <v>187</v>
      </c>
      <c r="B158" s="718"/>
      <c r="C158" s="718"/>
      <c r="D158" s="718"/>
      <c r="E158" s="718"/>
      <c r="F158" s="718"/>
      <c r="G158" s="718"/>
      <c r="H158" s="718"/>
      <c r="I158" s="718"/>
      <c r="J158" s="718"/>
      <c r="K158" s="718"/>
      <c r="L158" s="718"/>
      <c r="M158" s="718"/>
      <c r="N158" s="718"/>
      <c r="O158" s="718"/>
      <c r="P158" s="719"/>
    </row>
    <row r="159" spans="1:16" x14ac:dyDescent="0.3">
      <c r="A159" s="129" t="s">
        <v>81</v>
      </c>
      <c r="B159" s="130" t="s">
        <v>43</v>
      </c>
      <c r="C159" s="131" t="s">
        <v>100</v>
      </c>
      <c r="D159" s="131" t="s">
        <v>188</v>
      </c>
      <c r="E159" s="131">
        <v>244</v>
      </c>
      <c r="F159" s="131" t="s">
        <v>82</v>
      </c>
      <c r="G159" s="132" t="s">
        <v>189</v>
      </c>
      <c r="H159" s="32">
        <v>3150000</v>
      </c>
      <c r="I159" s="32"/>
      <c r="J159" s="32">
        <f>H159+I159</f>
        <v>3150000</v>
      </c>
      <c r="K159" s="32">
        <v>0</v>
      </c>
      <c r="L159" s="32"/>
      <c r="M159" s="32">
        <f t="shared" ref="M159" si="38">K159+L159</f>
        <v>0</v>
      </c>
      <c r="N159" s="32">
        <v>0</v>
      </c>
      <c r="O159" s="97"/>
      <c r="P159" s="32">
        <f t="shared" ref="P159" si="39">N159+O159</f>
        <v>0</v>
      </c>
    </row>
    <row r="160" spans="1:16" x14ac:dyDescent="0.3">
      <c r="A160" s="708" t="s">
        <v>190</v>
      </c>
      <c r="B160" s="709"/>
      <c r="C160" s="709"/>
      <c r="D160" s="709"/>
      <c r="E160" s="709"/>
      <c r="F160" s="709"/>
      <c r="G160" s="710"/>
      <c r="H160" s="101">
        <f>SUM(H159)</f>
        <v>3150000</v>
      </c>
      <c r="I160" s="101">
        <f t="shared" ref="I160:P160" si="40">SUM(I159)</f>
        <v>0</v>
      </c>
      <c r="J160" s="101">
        <f t="shared" si="40"/>
        <v>3150000</v>
      </c>
      <c r="K160" s="101">
        <f t="shared" si="40"/>
        <v>0</v>
      </c>
      <c r="L160" s="101">
        <f t="shared" si="40"/>
        <v>0</v>
      </c>
      <c r="M160" s="101">
        <f t="shared" si="40"/>
        <v>0</v>
      </c>
      <c r="N160" s="101">
        <f t="shared" si="40"/>
        <v>0</v>
      </c>
      <c r="O160" s="101">
        <f t="shared" si="40"/>
        <v>0</v>
      </c>
      <c r="P160" s="101">
        <f t="shared" si="40"/>
        <v>0</v>
      </c>
    </row>
    <row r="161" spans="1:16" x14ac:dyDescent="0.3">
      <c r="A161" s="720" t="s">
        <v>191</v>
      </c>
      <c r="B161" s="721"/>
      <c r="C161" s="721"/>
      <c r="D161" s="721"/>
      <c r="E161" s="721"/>
      <c r="F161" s="721"/>
      <c r="G161" s="721"/>
      <c r="H161" s="721"/>
      <c r="I161" s="721"/>
      <c r="J161" s="721"/>
      <c r="K161" s="721"/>
      <c r="L161" s="721"/>
      <c r="M161" s="721"/>
      <c r="N161" s="721"/>
      <c r="O161" s="721"/>
      <c r="P161" s="722"/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193</v>
      </c>
      <c r="E162" s="134" t="s">
        <v>174</v>
      </c>
      <c r="F162" s="134" t="s">
        <v>171</v>
      </c>
      <c r="G162" s="132" t="s">
        <v>195</v>
      </c>
      <c r="H162" s="32">
        <v>4312</v>
      </c>
      <c r="I162" s="32"/>
      <c r="J162" s="32">
        <f t="shared" ref="J162:J165" si="41">H162+I162</f>
        <v>4312</v>
      </c>
      <c r="K162" s="32">
        <v>0</v>
      </c>
      <c r="L162" s="32"/>
      <c r="M162" s="32">
        <f t="shared" ref="M162:M165" si="42">K162+L162</f>
        <v>0</v>
      </c>
      <c r="N162" s="32">
        <v>0</v>
      </c>
      <c r="O162" s="97"/>
      <c r="P162" s="32">
        <f t="shared" ref="P162:P165" si="43">N162+O162</f>
        <v>0</v>
      </c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194</v>
      </c>
      <c r="E163" s="134" t="s">
        <v>174</v>
      </c>
      <c r="F163" s="134" t="s">
        <v>171</v>
      </c>
      <c r="G163" s="132" t="s">
        <v>48</v>
      </c>
      <c r="H163" s="32">
        <v>1848</v>
      </c>
      <c r="I163" s="32"/>
      <c r="J163" s="32">
        <f t="shared" si="41"/>
        <v>1848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193</v>
      </c>
      <c r="E164" s="134" t="s">
        <v>164</v>
      </c>
      <c r="F164" s="134" t="s">
        <v>165</v>
      </c>
      <c r="G164" s="132" t="s">
        <v>195</v>
      </c>
      <c r="H164" s="32">
        <v>1260000</v>
      </c>
      <c r="I164" s="32"/>
      <c r="J164" s="32">
        <f t="shared" si="41"/>
        <v>1260000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194</v>
      </c>
      <c r="E165" s="134" t="s">
        <v>164</v>
      </c>
      <c r="F165" s="134" t="s">
        <v>165</v>
      </c>
      <c r="G165" s="132" t="s">
        <v>48</v>
      </c>
      <c r="H165" s="32">
        <v>540000</v>
      </c>
      <c r="I165" s="32"/>
      <c r="J165" s="32">
        <f t="shared" si="41"/>
        <v>540000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x14ac:dyDescent="0.3">
      <c r="A166" s="708" t="s">
        <v>196</v>
      </c>
      <c r="B166" s="709"/>
      <c r="C166" s="709"/>
      <c r="D166" s="709"/>
      <c r="E166" s="709"/>
      <c r="F166" s="709"/>
      <c r="G166" s="710"/>
      <c r="H166" s="101">
        <f>SUM(H162:H165)</f>
        <v>1806160</v>
      </c>
      <c r="I166" s="101">
        <f t="shared" ref="I166:P166" si="44">SUM(I162:I165)</f>
        <v>0</v>
      </c>
      <c r="J166" s="101">
        <f>SUM(J162:J165)</f>
        <v>1806160</v>
      </c>
      <c r="K166" s="101">
        <f t="shared" si="44"/>
        <v>0</v>
      </c>
      <c r="L166" s="101">
        <f t="shared" si="44"/>
        <v>0</v>
      </c>
      <c r="M166" s="101">
        <f t="shared" si="44"/>
        <v>0</v>
      </c>
      <c r="N166" s="101">
        <f t="shared" si="44"/>
        <v>0</v>
      </c>
      <c r="O166" s="101">
        <f t="shared" si="44"/>
        <v>0</v>
      </c>
      <c r="P166" s="101">
        <f t="shared" si="44"/>
        <v>0</v>
      </c>
    </row>
    <row r="167" spans="1:16" x14ac:dyDescent="0.3">
      <c r="A167" s="738" t="s">
        <v>260</v>
      </c>
      <c r="B167" s="739"/>
      <c r="C167" s="739"/>
      <c r="D167" s="739"/>
      <c r="E167" s="739"/>
      <c r="F167" s="739"/>
      <c r="G167" s="739"/>
      <c r="H167" s="739"/>
      <c r="I167" s="739"/>
      <c r="J167" s="739"/>
      <c r="K167" s="739"/>
      <c r="L167" s="739"/>
      <c r="M167" s="739"/>
      <c r="N167" s="739"/>
      <c r="O167" s="739"/>
      <c r="P167" s="740"/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74</v>
      </c>
      <c r="G168" s="132" t="s">
        <v>225</v>
      </c>
      <c r="H168" s="32">
        <v>217350</v>
      </c>
      <c r="I168" s="32"/>
      <c r="J168" s="32">
        <f t="shared" ref="J168:J171" si="45">H168+I168</f>
        <v>217350</v>
      </c>
      <c r="K168" s="32">
        <v>0</v>
      </c>
      <c r="L168" s="32"/>
      <c r="M168" s="32">
        <f t="shared" ref="M168:M176" si="46">K168+L168</f>
        <v>0</v>
      </c>
      <c r="N168" s="32">
        <v>0</v>
      </c>
      <c r="O168" s="97"/>
      <c r="P168" s="32">
        <f t="shared" ref="P168:P176" si="47">N168+O168</f>
        <v>0</v>
      </c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74</v>
      </c>
      <c r="G169" s="132" t="s">
        <v>48</v>
      </c>
      <c r="H169" s="32">
        <v>24150</v>
      </c>
      <c r="I169" s="32"/>
      <c r="J169" s="32">
        <f t="shared" si="45"/>
        <v>24150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1486350</v>
      </c>
      <c r="I170" s="32"/>
      <c r="J170" s="32">
        <f t="shared" si="45"/>
        <v>1486350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82" t="s">
        <v>220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219</v>
      </c>
      <c r="G171" s="132" t="s">
        <v>48</v>
      </c>
      <c r="H171" s="32">
        <v>165150</v>
      </c>
      <c r="I171" s="32"/>
      <c r="J171" s="32">
        <f t="shared" si="45"/>
        <v>165150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230</v>
      </c>
      <c r="B172" s="709"/>
      <c r="C172" s="709"/>
      <c r="D172" s="709"/>
      <c r="E172" s="709"/>
      <c r="F172" s="709"/>
      <c r="G172" s="710"/>
      <c r="H172" s="101">
        <f>SUM(H168:H171)</f>
        <v>1893000</v>
      </c>
      <c r="I172" s="101">
        <f t="shared" ref="I172:P172" si="48">SUM(I168:I171)</f>
        <v>0</v>
      </c>
      <c r="J172" s="101">
        <f t="shared" si="48"/>
        <v>1893000</v>
      </c>
      <c r="K172" s="101">
        <f t="shared" si="48"/>
        <v>0</v>
      </c>
      <c r="L172" s="101">
        <f t="shared" si="48"/>
        <v>0</v>
      </c>
      <c r="M172" s="101">
        <f t="shared" si="48"/>
        <v>0</v>
      </c>
      <c r="N172" s="101">
        <f t="shared" si="48"/>
        <v>0</v>
      </c>
      <c r="O172" s="101">
        <f t="shared" si="48"/>
        <v>0</v>
      </c>
      <c r="P172" s="101">
        <f t="shared" si="48"/>
        <v>0</v>
      </c>
    </row>
    <row r="173" spans="1:16" x14ac:dyDescent="0.3">
      <c r="A173" s="717" t="s">
        <v>245</v>
      </c>
      <c r="B173" s="718"/>
      <c r="C173" s="718"/>
      <c r="D173" s="718"/>
      <c r="E173" s="718"/>
      <c r="F173" s="718"/>
      <c r="G173" s="718"/>
      <c r="H173" s="718"/>
      <c r="I173" s="718"/>
      <c r="J173" s="718"/>
      <c r="K173" s="718"/>
      <c r="L173" s="718"/>
      <c r="M173" s="718"/>
      <c r="N173" s="718"/>
      <c r="O173" s="718"/>
      <c r="P173" s="719"/>
    </row>
    <row r="174" spans="1:16" x14ac:dyDescent="0.3">
      <c r="A174" s="129" t="s">
        <v>81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82</v>
      </c>
      <c r="G174" s="132" t="s">
        <v>244</v>
      </c>
      <c r="H174" s="32">
        <v>54172.44</v>
      </c>
      <c r="I174" s="32"/>
      <c r="J174" s="32">
        <f>SUM(H174:I174)</f>
        <v>54172.44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241</v>
      </c>
      <c r="B175" s="133" t="s">
        <v>43</v>
      </c>
      <c r="C175" s="133" t="s">
        <v>243</v>
      </c>
      <c r="D175" s="134" t="s">
        <v>242</v>
      </c>
      <c r="E175" s="134" t="s">
        <v>54</v>
      </c>
      <c r="F175" s="134" t="s">
        <v>240</v>
      </c>
      <c r="G175" s="132" t="s">
        <v>244</v>
      </c>
      <c r="H175" s="32">
        <v>3000</v>
      </c>
      <c r="I175" s="32"/>
      <c r="J175" s="32">
        <f t="shared" ref="J175:J176" si="49">SUM(H175:I175)</f>
        <v>3000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243</v>
      </c>
      <c r="D176" s="134" t="s">
        <v>242</v>
      </c>
      <c r="E176" s="134" t="s">
        <v>54</v>
      </c>
      <c r="F176" s="134" t="s">
        <v>92</v>
      </c>
      <c r="G176" s="132" t="s">
        <v>244</v>
      </c>
      <c r="H176" s="32">
        <v>4000</v>
      </c>
      <c r="I176" s="32"/>
      <c r="J176" s="32">
        <f t="shared" si="49"/>
        <v>4000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708" t="s">
        <v>246</v>
      </c>
      <c r="B177" s="709"/>
      <c r="C177" s="709"/>
      <c r="D177" s="709"/>
      <c r="E177" s="709"/>
      <c r="F177" s="709"/>
      <c r="G177" s="710"/>
      <c r="H177" s="101">
        <f>SUM(H174:H176)</f>
        <v>61172.44</v>
      </c>
      <c r="I177" s="101">
        <f t="shared" ref="I177:P177" si="50">SUM(I174:I176)</f>
        <v>0</v>
      </c>
      <c r="J177" s="101">
        <f t="shared" si="50"/>
        <v>61172.44</v>
      </c>
      <c r="K177" s="101">
        <f t="shared" si="50"/>
        <v>0</v>
      </c>
      <c r="L177" s="101">
        <f t="shared" si="50"/>
        <v>0</v>
      </c>
      <c r="M177" s="101">
        <f t="shared" si="50"/>
        <v>0</v>
      </c>
      <c r="N177" s="101">
        <f t="shared" si="50"/>
        <v>0</v>
      </c>
      <c r="O177" s="101">
        <f t="shared" si="50"/>
        <v>0</v>
      </c>
      <c r="P177" s="101">
        <f t="shared" si="50"/>
        <v>0</v>
      </c>
    </row>
    <row r="178" spans="1:16" x14ac:dyDescent="0.3">
      <c r="A178" s="701" t="s">
        <v>131</v>
      </c>
      <c r="B178" s="701"/>
      <c r="C178" s="701"/>
      <c r="D178" s="701"/>
      <c r="E178" s="701"/>
      <c r="F178" s="701"/>
      <c r="G178" s="701"/>
      <c r="H178" s="103">
        <f t="shared" ref="H178:P178" si="51">H67+H101+H104+H116+H120+H151+H157+H136+H160+H166+H144+H140+H148+H172+H177</f>
        <v>128436762.76000001</v>
      </c>
      <c r="I178" s="103">
        <f t="shared" si="51"/>
        <v>9079.9</v>
      </c>
      <c r="J178" s="103">
        <f t="shared" si="51"/>
        <v>128445842.66</v>
      </c>
      <c r="K178" s="103">
        <f t="shared" si="51"/>
        <v>33521479.18</v>
      </c>
      <c r="L178" s="103">
        <f t="shared" si="51"/>
        <v>0</v>
      </c>
      <c r="M178" s="103">
        <f t="shared" si="51"/>
        <v>33521479.18</v>
      </c>
      <c r="N178" s="103">
        <f t="shared" si="51"/>
        <v>34259965.640000001</v>
      </c>
      <c r="O178" s="103">
        <f t="shared" si="51"/>
        <v>0</v>
      </c>
      <c r="P178" s="103">
        <f t="shared" si="51"/>
        <v>34259965.640000001</v>
      </c>
    </row>
    <row r="179" spans="1:1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6" x14ac:dyDescent="0.3">
      <c r="A180" s="72" t="s">
        <v>132</v>
      </c>
      <c r="B180" s="73"/>
      <c r="C180" s="72"/>
      <c r="D180" s="72"/>
      <c r="E180" s="698" t="s">
        <v>133</v>
      </c>
      <c r="F180" s="698"/>
      <c r="G180" s="698"/>
      <c r="H180" s="1"/>
      <c r="I180" s="1"/>
      <c r="J180" s="1"/>
      <c r="K180" s="1"/>
      <c r="L180" s="1"/>
      <c r="M180" s="1"/>
      <c r="N180" s="1"/>
    </row>
    <row r="181" spans="1:16" x14ac:dyDescent="0.3">
      <c r="A181" s="2" t="s">
        <v>134</v>
      </c>
      <c r="B181" s="696" t="s">
        <v>135</v>
      </c>
      <c r="C181" s="699"/>
      <c r="D181" s="699"/>
      <c r="E181" s="699" t="s">
        <v>136</v>
      </c>
      <c r="F181" s="699"/>
      <c r="G181" s="699"/>
      <c r="H181" s="1"/>
      <c r="I181" s="1"/>
      <c r="J181" s="1"/>
      <c r="K181" s="1"/>
      <c r="L181" s="1"/>
      <c r="M181" s="1"/>
      <c r="N181" s="1"/>
    </row>
    <row r="182" spans="1:16" x14ac:dyDescent="0.3">
      <c r="A182" s="2"/>
      <c r="B182" s="295"/>
      <c r="C182" s="295"/>
      <c r="D182" s="295"/>
      <c r="E182" s="295"/>
      <c r="F182" s="295"/>
      <c r="G182" s="295"/>
      <c r="H182" s="1"/>
      <c r="I182" s="1"/>
      <c r="J182" s="1"/>
      <c r="K182" s="1"/>
      <c r="L182" s="1"/>
      <c r="M182" s="1"/>
      <c r="N182" s="1"/>
    </row>
    <row r="183" spans="1:16" x14ac:dyDescent="0.3">
      <c r="A183" s="72" t="s">
        <v>152</v>
      </c>
      <c r="B183" s="73"/>
      <c r="C183" s="75"/>
      <c r="D183" s="75"/>
      <c r="E183" s="5"/>
      <c r="F183" s="695" t="s">
        <v>138</v>
      </c>
      <c r="G183" s="695"/>
      <c r="H183" s="1"/>
      <c r="I183" s="1"/>
      <c r="J183" s="1"/>
      <c r="K183" s="1"/>
      <c r="L183" s="1"/>
      <c r="M183" s="1"/>
      <c r="N183" s="1"/>
    </row>
    <row r="184" spans="1:16" x14ac:dyDescent="0.3">
      <c r="A184" s="2" t="s">
        <v>134</v>
      </c>
      <c r="B184" s="696" t="s">
        <v>135</v>
      </c>
      <c r="C184" s="697"/>
      <c r="D184" s="697"/>
      <c r="E184" s="76"/>
      <c r="F184" s="697" t="s">
        <v>136</v>
      </c>
      <c r="G184" s="697"/>
      <c r="H184" s="1"/>
      <c r="I184" s="1"/>
      <c r="J184" s="1"/>
      <c r="K184" s="1"/>
      <c r="L184" s="1"/>
      <c r="M184" s="1"/>
      <c r="N184" s="1"/>
    </row>
    <row r="185" spans="1:16" x14ac:dyDescent="0.3">
      <c r="A185" s="2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</row>
    <row r="186" spans="1:16" x14ac:dyDescent="0.3">
      <c r="A186" s="72" t="s">
        <v>153</v>
      </c>
      <c r="B186" s="73"/>
      <c r="C186" s="75"/>
      <c r="D186" s="75"/>
      <c r="E186" s="5"/>
      <c r="F186" s="695" t="s">
        <v>140</v>
      </c>
      <c r="G186" s="695"/>
      <c r="H186" s="1"/>
      <c r="I186" s="1"/>
      <c r="J186" s="1"/>
      <c r="K186" s="1"/>
      <c r="L186" s="1"/>
      <c r="M186" s="1"/>
      <c r="N186" s="1"/>
    </row>
    <row r="187" spans="1:16" x14ac:dyDescent="0.3">
      <c r="A187" s="2" t="s">
        <v>141</v>
      </c>
      <c r="B187" s="696" t="s">
        <v>135</v>
      </c>
      <c r="C187" s="697"/>
      <c r="D187" s="697"/>
      <c r="E187" s="76"/>
      <c r="F187" s="697" t="s">
        <v>136</v>
      </c>
      <c r="G187" s="697"/>
      <c r="H187" s="1"/>
      <c r="I187" s="1"/>
      <c r="J187" s="1"/>
      <c r="K187" s="1"/>
      <c r="L187" s="1"/>
      <c r="M187" s="1"/>
      <c r="N187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B181:D181"/>
    <mergeCell ref="E181:G181"/>
    <mergeCell ref="A157:G157"/>
    <mergeCell ref="A158:P158"/>
    <mergeCell ref="A160:G160"/>
    <mergeCell ref="A161:P161"/>
    <mergeCell ref="A166:G166"/>
    <mergeCell ref="A167:P167"/>
    <mergeCell ref="A172:G172"/>
    <mergeCell ref="A173:P173"/>
    <mergeCell ref="A177:G177"/>
    <mergeCell ref="A178:G178"/>
    <mergeCell ref="E180:G180"/>
    <mergeCell ref="F183:G183"/>
    <mergeCell ref="B184:D184"/>
    <mergeCell ref="F184:G184"/>
    <mergeCell ref="F186:G186"/>
    <mergeCell ref="B187:D187"/>
    <mergeCell ref="F187:G187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topLeftCell="A160" zoomScale="70" zoomScaleNormal="70" workbookViewId="0">
      <selection activeCell="A183" sqref="A183:G18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299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298"/>
      <c r="B22" s="298"/>
      <c r="C22" s="298"/>
      <c r="D22" s="298"/>
      <c r="E22" s="298"/>
      <c r="F22" s="298"/>
      <c r="G22" s="298"/>
      <c r="H22" s="298"/>
      <c r="I22" s="298"/>
      <c r="J22" s="29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300</v>
      </c>
      <c r="C24" s="703"/>
      <c r="D24" s="703"/>
      <c r="E24" s="703"/>
      <c r="F24" s="703"/>
      <c r="G24" s="703"/>
      <c r="H24" s="703"/>
      <c r="I24" s="703"/>
      <c r="J24" s="95" t="str">
        <f>H19</f>
        <v>07 мая 2025</v>
      </c>
      <c r="K24" s="1"/>
      <c r="L24" s="1"/>
      <c r="M24" s="1"/>
      <c r="P24" s="29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02"/>
      <c r="M25" s="302"/>
      <c r="O25" s="30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02"/>
      <c r="M26" s="302"/>
      <c r="O26" s="302" t="s">
        <v>16</v>
      </c>
      <c r="P26" s="17" t="str">
        <f>H19</f>
        <v>07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299"/>
      <c r="I27" s="299"/>
      <c r="J27" s="299"/>
      <c r="L27" s="302"/>
      <c r="M27" s="302"/>
      <c r="O27" s="30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299"/>
      <c r="I28" s="299"/>
      <c r="J28" s="299"/>
      <c r="L28" s="302"/>
      <c r="M28" s="302"/>
      <c r="O28" s="30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02"/>
      <c r="M29" s="302"/>
      <c r="O29" s="30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02"/>
      <c r="M30" s="302"/>
      <c r="O30" s="30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02"/>
      <c r="M31" s="302"/>
      <c r="O31" s="30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02"/>
      <c r="M32" s="302"/>
      <c r="O32" s="30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45782</v>
      </c>
      <c r="I34" s="301" t="s">
        <v>150</v>
      </c>
      <c r="J34" s="301" t="s">
        <v>151</v>
      </c>
      <c r="K34" s="96">
        <f>H34</f>
        <v>45782</v>
      </c>
      <c r="L34" s="301" t="s">
        <v>150</v>
      </c>
      <c r="M34" s="301" t="s">
        <v>151</v>
      </c>
      <c r="N34" s="96">
        <f>H34</f>
        <v>45782</v>
      </c>
      <c r="O34" s="301" t="s">
        <v>150</v>
      </c>
      <c r="P34" s="301" t="s">
        <v>151</v>
      </c>
    </row>
    <row r="35" spans="1:16" x14ac:dyDescent="0.3">
      <c r="A35" s="300">
        <v>1</v>
      </c>
      <c r="B35" s="300">
        <f t="shared" ref="B35:G35" si="0">SUM(A35+1)</f>
        <v>2</v>
      </c>
      <c r="C35" s="300">
        <f t="shared" si="0"/>
        <v>3</v>
      </c>
      <c r="D35" s="300">
        <f t="shared" si="0"/>
        <v>4</v>
      </c>
      <c r="E35" s="300">
        <f t="shared" si="0"/>
        <v>5</v>
      </c>
      <c r="F35" s="300">
        <f t="shared" si="0"/>
        <v>6</v>
      </c>
      <c r="G35" s="300">
        <f t="shared" si="0"/>
        <v>7</v>
      </c>
      <c r="H35" s="300">
        <v>8</v>
      </c>
      <c r="I35" s="300">
        <v>9</v>
      </c>
      <c r="J35" s="300">
        <v>10</v>
      </c>
      <c r="K35" s="300">
        <v>11</v>
      </c>
      <c r="L35" s="300">
        <v>12</v>
      </c>
      <c r="M35" s="300">
        <v>13</v>
      </c>
      <c r="N35" s="300">
        <v>14</v>
      </c>
      <c r="O35" s="300">
        <v>15</v>
      </c>
      <c r="P35" s="300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00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300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00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120000</v>
      </c>
      <c r="I82" s="32">
        <v>19440</v>
      </c>
      <c r="J82" s="32">
        <f t="shared" si="5"/>
        <v>139440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00" t="s">
        <v>103</v>
      </c>
      <c r="B85" s="40" t="s">
        <v>43</v>
      </c>
      <c r="C85" s="40" t="s">
        <v>100</v>
      </c>
      <c r="D85" s="29" t="s">
        <v>101</v>
      </c>
      <c r="E85" s="300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00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40000</v>
      </c>
      <c r="I89" s="32"/>
      <c r="J89" s="32">
        <f t="shared" si="5"/>
        <v>40000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12798942.879999997</v>
      </c>
      <c r="I101" s="98">
        <f t="shared" ref="I101:P101" si="8">SUM(I69:I100)</f>
        <v>19440</v>
      </c>
      <c r="J101" s="98">
        <f t="shared" si="8"/>
        <v>12818382.879999997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24042615.139999997</v>
      </c>
      <c r="I123" s="32"/>
      <c r="J123" s="32">
        <f t="shared" ref="J123:J126" si="14">H123+I123</f>
        <v>24042615.139999997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44255.62</v>
      </c>
      <c r="I124" s="32"/>
      <c r="J124" s="32">
        <f t="shared" si="14"/>
        <v>44255.62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40702194.93</v>
      </c>
      <c r="I128" s="32"/>
      <c r="J128" s="32">
        <f t="shared" ref="J128:J134" si="18">H128+I128</f>
        <v>40702194.93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74015.05</v>
      </c>
      <c r="I129" s="32"/>
      <c r="J129" s="32">
        <f t="shared" si="18"/>
        <v>74015.05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52022944.899999999</v>
      </c>
      <c r="I135" s="101">
        <f t="shared" ref="I135:P135" si="20">SUM(I128:I134)</f>
        <v>0</v>
      </c>
      <c r="J135" s="101">
        <f t="shared" si="20"/>
        <v>52022944.899999999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81262618.019999996</v>
      </c>
      <c r="I136" s="101">
        <f t="shared" ref="I136:P136" si="21">I127+I135</f>
        <v>0</v>
      </c>
      <c r="J136" s="101">
        <f t="shared" si="21"/>
        <v>81262618.019999996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5.2" customHeight="1" x14ac:dyDescent="0.3">
      <c r="A153" s="82" t="s">
        <v>236</v>
      </c>
      <c r="B153" s="106" t="s">
        <v>43</v>
      </c>
      <c r="C153" s="106" t="s">
        <v>100</v>
      </c>
      <c r="D153" s="107" t="s">
        <v>169</v>
      </c>
      <c r="E153" s="107" t="s">
        <v>54</v>
      </c>
      <c r="F153" s="107" t="s">
        <v>235</v>
      </c>
      <c r="G153" s="108" t="s">
        <v>170</v>
      </c>
      <c r="H153" s="32">
        <v>24196.5</v>
      </c>
      <c r="I153" s="32"/>
      <c r="J153" s="32">
        <f>H153+I153</f>
        <v>24196.5</v>
      </c>
      <c r="K153" s="32">
        <v>0</v>
      </c>
      <c r="L153" s="32"/>
      <c r="M153" s="32">
        <f>K153+L153</f>
        <v>0</v>
      </c>
      <c r="N153" s="32">
        <v>0</v>
      </c>
      <c r="O153" s="97"/>
      <c r="P153" s="32">
        <f>N153+O153</f>
        <v>0</v>
      </c>
    </row>
    <row r="154" spans="1:16" ht="25.2" customHeight="1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6.4" x14ac:dyDescent="0.3">
      <c r="A155" s="105" t="s">
        <v>161</v>
      </c>
      <c r="B155" s="106" t="s">
        <v>43</v>
      </c>
      <c r="C155" s="106" t="s">
        <v>100</v>
      </c>
      <c r="D155" s="107" t="s">
        <v>169</v>
      </c>
      <c r="E155" s="107" t="s">
        <v>164</v>
      </c>
      <c r="F155" s="107" t="s">
        <v>165</v>
      </c>
      <c r="G155" s="108" t="s">
        <v>170</v>
      </c>
      <c r="H155" s="32">
        <v>876245</v>
      </c>
      <c r="I155" s="32"/>
      <c r="J155" s="32">
        <f>H155+I155</f>
        <v>876245</v>
      </c>
      <c r="K155" s="32">
        <v>0</v>
      </c>
      <c r="L155" s="32"/>
      <c r="M155" s="32">
        <f t="shared" ref="M155:M156" si="35">K155+L155</f>
        <v>0</v>
      </c>
      <c r="N155" s="32">
        <v>0</v>
      </c>
      <c r="O155" s="97"/>
      <c r="P155" s="32">
        <f t="shared" ref="P155:P156" si="36">N155+O155</f>
        <v>0</v>
      </c>
    </row>
    <row r="156" spans="1:16" x14ac:dyDescent="0.3">
      <c r="A156" s="40" t="s">
        <v>91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92</v>
      </c>
      <c r="G156" s="108" t="s">
        <v>170</v>
      </c>
      <c r="H156" s="32">
        <v>1717.5</v>
      </c>
      <c r="I156" s="32"/>
      <c r="J156" s="32">
        <f>H156+I156</f>
        <v>1717.5</v>
      </c>
      <c r="K156" s="32">
        <v>0</v>
      </c>
      <c r="L156" s="32"/>
      <c r="M156" s="32">
        <f t="shared" si="35"/>
        <v>0</v>
      </c>
      <c r="N156" s="32">
        <v>0</v>
      </c>
      <c r="O156" s="97"/>
      <c r="P156" s="32">
        <f t="shared" si="36"/>
        <v>0</v>
      </c>
    </row>
    <row r="157" spans="1:16" x14ac:dyDescent="0.3">
      <c r="A157" s="708" t="s">
        <v>176</v>
      </c>
      <c r="B157" s="709"/>
      <c r="C157" s="709"/>
      <c r="D157" s="709"/>
      <c r="E157" s="709"/>
      <c r="F157" s="709"/>
      <c r="G157" s="710"/>
      <c r="H157" s="101">
        <f>SUM(H153:H156)</f>
        <v>995936</v>
      </c>
      <c r="I157" s="101">
        <f t="shared" ref="I157:P157" si="37">SUM(I153:I156)</f>
        <v>0</v>
      </c>
      <c r="J157" s="101">
        <f t="shared" si="37"/>
        <v>995936</v>
      </c>
      <c r="K157" s="101">
        <f t="shared" si="37"/>
        <v>0</v>
      </c>
      <c r="L157" s="101">
        <f t="shared" si="37"/>
        <v>0</v>
      </c>
      <c r="M157" s="101">
        <f t="shared" si="37"/>
        <v>0</v>
      </c>
      <c r="N157" s="101">
        <f t="shared" si="37"/>
        <v>0</v>
      </c>
      <c r="O157" s="101">
        <f t="shared" si="37"/>
        <v>0</v>
      </c>
      <c r="P157" s="101">
        <f t="shared" si="37"/>
        <v>0</v>
      </c>
    </row>
    <row r="158" spans="1:16" x14ac:dyDescent="0.3">
      <c r="A158" s="717" t="s">
        <v>187</v>
      </c>
      <c r="B158" s="718"/>
      <c r="C158" s="718"/>
      <c r="D158" s="718"/>
      <c r="E158" s="718"/>
      <c r="F158" s="718"/>
      <c r="G158" s="718"/>
      <c r="H158" s="718"/>
      <c r="I158" s="718"/>
      <c r="J158" s="718"/>
      <c r="K158" s="718"/>
      <c r="L158" s="718"/>
      <c r="M158" s="718"/>
      <c r="N158" s="718"/>
      <c r="O158" s="718"/>
      <c r="P158" s="719"/>
    </row>
    <row r="159" spans="1:16" x14ac:dyDescent="0.3">
      <c r="A159" s="129" t="s">
        <v>81</v>
      </c>
      <c r="B159" s="130" t="s">
        <v>43</v>
      </c>
      <c r="C159" s="131" t="s">
        <v>100</v>
      </c>
      <c r="D159" s="131" t="s">
        <v>188</v>
      </c>
      <c r="E159" s="131">
        <v>244</v>
      </c>
      <c r="F159" s="131" t="s">
        <v>82</v>
      </c>
      <c r="G159" s="132" t="s">
        <v>189</v>
      </c>
      <c r="H159" s="32">
        <v>3150000</v>
      </c>
      <c r="I159" s="32"/>
      <c r="J159" s="32">
        <f>H159+I159</f>
        <v>3150000</v>
      </c>
      <c r="K159" s="32">
        <v>0</v>
      </c>
      <c r="L159" s="32"/>
      <c r="M159" s="32">
        <f t="shared" ref="M159" si="38">K159+L159</f>
        <v>0</v>
      </c>
      <c r="N159" s="32">
        <v>0</v>
      </c>
      <c r="O159" s="97"/>
      <c r="P159" s="32">
        <f t="shared" ref="P159" si="39">N159+O159</f>
        <v>0</v>
      </c>
    </row>
    <row r="160" spans="1:16" x14ac:dyDescent="0.3">
      <c r="A160" s="708" t="s">
        <v>190</v>
      </c>
      <c r="B160" s="709"/>
      <c r="C160" s="709"/>
      <c r="D160" s="709"/>
      <c r="E160" s="709"/>
      <c r="F160" s="709"/>
      <c r="G160" s="710"/>
      <c r="H160" s="101">
        <f>SUM(H159)</f>
        <v>3150000</v>
      </c>
      <c r="I160" s="101">
        <f t="shared" ref="I160:P160" si="40">SUM(I159)</f>
        <v>0</v>
      </c>
      <c r="J160" s="101">
        <f t="shared" si="40"/>
        <v>3150000</v>
      </c>
      <c r="K160" s="101">
        <f t="shared" si="40"/>
        <v>0</v>
      </c>
      <c r="L160" s="101">
        <f t="shared" si="40"/>
        <v>0</v>
      </c>
      <c r="M160" s="101">
        <f t="shared" si="40"/>
        <v>0</v>
      </c>
      <c r="N160" s="101">
        <f t="shared" si="40"/>
        <v>0</v>
      </c>
      <c r="O160" s="101">
        <f t="shared" si="40"/>
        <v>0</v>
      </c>
      <c r="P160" s="101">
        <f t="shared" si="40"/>
        <v>0</v>
      </c>
    </row>
    <row r="161" spans="1:16" x14ac:dyDescent="0.3">
      <c r="A161" s="720" t="s">
        <v>191</v>
      </c>
      <c r="B161" s="721"/>
      <c r="C161" s="721"/>
      <c r="D161" s="721"/>
      <c r="E161" s="721"/>
      <c r="F161" s="721"/>
      <c r="G161" s="721"/>
      <c r="H161" s="721"/>
      <c r="I161" s="721"/>
      <c r="J161" s="721"/>
      <c r="K161" s="721"/>
      <c r="L161" s="721"/>
      <c r="M161" s="721"/>
      <c r="N161" s="721"/>
      <c r="O161" s="721"/>
      <c r="P161" s="722"/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193</v>
      </c>
      <c r="E162" s="134" t="s">
        <v>174</v>
      </c>
      <c r="F162" s="134" t="s">
        <v>171</v>
      </c>
      <c r="G162" s="132" t="s">
        <v>195</v>
      </c>
      <c r="H162" s="32">
        <v>4312</v>
      </c>
      <c r="I162" s="32"/>
      <c r="J162" s="32">
        <f t="shared" ref="J162:J165" si="41">H162+I162</f>
        <v>4312</v>
      </c>
      <c r="K162" s="32">
        <v>0</v>
      </c>
      <c r="L162" s="32"/>
      <c r="M162" s="32">
        <f t="shared" ref="M162:M165" si="42">K162+L162</f>
        <v>0</v>
      </c>
      <c r="N162" s="32">
        <v>0</v>
      </c>
      <c r="O162" s="97"/>
      <c r="P162" s="32">
        <f t="shared" ref="P162:P165" si="43">N162+O162</f>
        <v>0</v>
      </c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194</v>
      </c>
      <c r="E163" s="134" t="s">
        <v>174</v>
      </c>
      <c r="F163" s="134" t="s">
        <v>171</v>
      </c>
      <c r="G163" s="132" t="s">
        <v>48</v>
      </c>
      <c r="H163" s="32">
        <v>1848</v>
      </c>
      <c r="I163" s="32"/>
      <c r="J163" s="32">
        <f t="shared" si="41"/>
        <v>1848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193</v>
      </c>
      <c r="E164" s="134" t="s">
        <v>164</v>
      </c>
      <c r="F164" s="134" t="s">
        <v>165</v>
      </c>
      <c r="G164" s="132" t="s">
        <v>195</v>
      </c>
      <c r="H164" s="32">
        <v>1260000</v>
      </c>
      <c r="I164" s="32"/>
      <c r="J164" s="32">
        <f t="shared" si="41"/>
        <v>1260000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194</v>
      </c>
      <c r="E165" s="134" t="s">
        <v>164</v>
      </c>
      <c r="F165" s="134" t="s">
        <v>165</v>
      </c>
      <c r="G165" s="132" t="s">
        <v>48</v>
      </c>
      <c r="H165" s="32">
        <v>540000</v>
      </c>
      <c r="I165" s="32"/>
      <c r="J165" s="32">
        <f t="shared" si="41"/>
        <v>540000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x14ac:dyDescent="0.3">
      <c r="A166" s="708" t="s">
        <v>196</v>
      </c>
      <c r="B166" s="709"/>
      <c r="C166" s="709"/>
      <c r="D166" s="709"/>
      <c r="E166" s="709"/>
      <c r="F166" s="709"/>
      <c r="G166" s="710"/>
      <c r="H166" s="101">
        <f>SUM(H162:H165)</f>
        <v>1806160</v>
      </c>
      <c r="I166" s="101">
        <f t="shared" ref="I166:P166" si="44">SUM(I162:I165)</f>
        <v>0</v>
      </c>
      <c r="J166" s="101">
        <f>SUM(J162:J165)</f>
        <v>1806160</v>
      </c>
      <c r="K166" s="101">
        <f t="shared" si="44"/>
        <v>0</v>
      </c>
      <c r="L166" s="101">
        <f t="shared" si="44"/>
        <v>0</v>
      </c>
      <c r="M166" s="101">
        <f t="shared" si="44"/>
        <v>0</v>
      </c>
      <c r="N166" s="101">
        <f t="shared" si="44"/>
        <v>0</v>
      </c>
      <c r="O166" s="101">
        <f t="shared" si="44"/>
        <v>0</v>
      </c>
      <c r="P166" s="101">
        <f t="shared" si="44"/>
        <v>0</v>
      </c>
    </row>
    <row r="167" spans="1:16" x14ac:dyDescent="0.3">
      <c r="A167" s="738" t="s">
        <v>260</v>
      </c>
      <c r="B167" s="739"/>
      <c r="C167" s="739"/>
      <c r="D167" s="739"/>
      <c r="E167" s="739"/>
      <c r="F167" s="739"/>
      <c r="G167" s="739"/>
      <c r="H167" s="739"/>
      <c r="I167" s="739"/>
      <c r="J167" s="739"/>
      <c r="K167" s="739"/>
      <c r="L167" s="739"/>
      <c r="M167" s="739"/>
      <c r="N167" s="739"/>
      <c r="O167" s="739"/>
      <c r="P167" s="740"/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74</v>
      </c>
      <c r="G168" s="132" t="s">
        <v>225</v>
      </c>
      <c r="H168" s="32">
        <v>217350</v>
      </c>
      <c r="I168" s="32"/>
      <c r="J168" s="32">
        <f t="shared" ref="J168:J171" si="45">H168+I168</f>
        <v>217350</v>
      </c>
      <c r="K168" s="32">
        <v>0</v>
      </c>
      <c r="L168" s="32"/>
      <c r="M168" s="32">
        <f t="shared" ref="M168:M176" si="46">K168+L168</f>
        <v>0</v>
      </c>
      <c r="N168" s="32">
        <v>0</v>
      </c>
      <c r="O168" s="97"/>
      <c r="P168" s="32">
        <f t="shared" ref="P168:P176" si="47">N168+O168</f>
        <v>0</v>
      </c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74</v>
      </c>
      <c r="G169" s="132" t="s">
        <v>48</v>
      </c>
      <c r="H169" s="32">
        <v>24150</v>
      </c>
      <c r="I169" s="32"/>
      <c r="J169" s="32">
        <f t="shared" si="45"/>
        <v>24150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1486350</v>
      </c>
      <c r="I170" s="32"/>
      <c r="J170" s="32">
        <f t="shared" si="45"/>
        <v>1486350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82" t="s">
        <v>220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219</v>
      </c>
      <c r="G171" s="132" t="s">
        <v>48</v>
      </c>
      <c r="H171" s="32">
        <v>165150</v>
      </c>
      <c r="I171" s="32"/>
      <c r="J171" s="32">
        <f t="shared" si="45"/>
        <v>165150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230</v>
      </c>
      <c r="B172" s="709"/>
      <c r="C172" s="709"/>
      <c r="D172" s="709"/>
      <c r="E172" s="709"/>
      <c r="F172" s="709"/>
      <c r="G172" s="710"/>
      <c r="H172" s="101">
        <f>SUM(H168:H171)</f>
        <v>1893000</v>
      </c>
      <c r="I172" s="101">
        <f t="shared" ref="I172:P172" si="48">SUM(I168:I171)</f>
        <v>0</v>
      </c>
      <c r="J172" s="101">
        <f t="shared" si="48"/>
        <v>1893000</v>
      </c>
      <c r="K172" s="101">
        <f t="shared" si="48"/>
        <v>0</v>
      </c>
      <c r="L172" s="101">
        <f t="shared" si="48"/>
        <v>0</v>
      </c>
      <c r="M172" s="101">
        <f t="shared" si="48"/>
        <v>0</v>
      </c>
      <c r="N172" s="101">
        <f t="shared" si="48"/>
        <v>0</v>
      </c>
      <c r="O172" s="101">
        <f t="shared" si="48"/>
        <v>0</v>
      </c>
      <c r="P172" s="101">
        <f t="shared" si="48"/>
        <v>0</v>
      </c>
    </row>
    <row r="173" spans="1:16" x14ac:dyDescent="0.3">
      <c r="A173" s="717" t="s">
        <v>245</v>
      </c>
      <c r="B173" s="718"/>
      <c r="C173" s="718"/>
      <c r="D173" s="718"/>
      <c r="E173" s="718"/>
      <c r="F173" s="718"/>
      <c r="G173" s="718"/>
      <c r="H173" s="718"/>
      <c r="I173" s="718"/>
      <c r="J173" s="718"/>
      <c r="K173" s="718"/>
      <c r="L173" s="718"/>
      <c r="M173" s="718"/>
      <c r="N173" s="718"/>
      <c r="O173" s="718"/>
      <c r="P173" s="719"/>
    </row>
    <row r="174" spans="1:16" x14ac:dyDescent="0.3">
      <c r="A174" s="129" t="s">
        <v>81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82</v>
      </c>
      <c r="G174" s="132" t="s">
        <v>244</v>
      </c>
      <c r="H174" s="32">
        <v>54172.44</v>
      </c>
      <c r="I174" s="32"/>
      <c r="J174" s="32">
        <f>SUM(H174:I174)</f>
        <v>54172.44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241</v>
      </c>
      <c r="B175" s="133" t="s">
        <v>43</v>
      </c>
      <c r="C175" s="133" t="s">
        <v>243</v>
      </c>
      <c r="D175" s="134" t="s">
        <v>242</v>
      </c>
      <c r="E175" s="134" t="s">
        <v>54</v>
      </c>
      <c r="F175" s="134" t="s">
        <v>240</v>
      </c>
      <c r="G175" s="132" t="s">
        <v>244</v>
      </c>
      <c r="H175" s="32">
        <v>3000</v>
      </c>
      <c r="I175" s="32"/>
      <c r="J175" s="32">
        <f t="shared" ref="J175:J176" si="49">SUM(H175:I175)</f>
        <v>3000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243</v>
      </c>
      <c r="D176" s="134" t="s">
        <v>242</v>
      </c>
      <c r="E176" s="134" t="s">
        <v>54</v>
      </c>
      <c r="F176" s="134" t="s">
        <v>92</v>
      </c>
      <c r="G176" s="132" t="s">
        <v>244</v>
      </c>
      <c r="H176" s="32">
        <v>4000</v>
      </c>
      <c r="I176" s="32"/>
      <c r="J176" s="32">
        <f t="shared" si="49"/>
        <v>4000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708" t="s">
        <v>246</v>
      </c>
      <c r="B177" s="709"/>
      <c r="C177" s="709"/>
      <c r="D177" s="709"/>
      <c r="E177" s="709"/>
      <c r="F177" s="709"/>
      <c r="G177" s="710"/>
      <c r="H177" s="101">
        <f>SUM(H174:H176)</f>
        <v>61172.44</v>
      </c>
      <c r="I177" s="101">
        <f t="shared" ref="I177:P177" si="50">SUM(I174:I176)</f>
        <v>0</v>
      </c>
      <c r="J177" s="101">
        <f t="shared" si="50"/>
        <v>61172.44</v>
      </c>
      <c r="K177" s="101">
        <f t="shared" si="50"/>
        <v>0</v>
      </c>
      <c r="L177" s="101">
        <f t="shared" si="50"/>
        <v>0</v>
      </c>
      <c r="M177" s="101">
        <f t="shared" si="50"/>
        <v>0</v>
      </c>
      <c r="N177" s="101">
        <f t="shared" si="50"/>
        <v>0</v>
      </c>
      <c r="O177" s="101">
        <f t="shared" si="50"/>
        <v>0</v>
      </c>
      <c r="P177" s="101">
        <f t="shared" si="50"/>
        <v>0</v>
      </c>
    </row>
    <row r="178" spans="1:16" x14ac:dyDescent="0.3">
      <c r="A178" s="701" t="s">
        <v>131</v>
      </c>
      <c r="B178" s="701"/>
      <c r="C178" s="701"/>
      <c r="D178" s="701"/>
      <c r="E178" s="701"/>
      <c r="F178" s="701"/>
      <c r="G178" s="701"/>
      <c r="H178" s="103">
        <f t="shared" ref="H178:P178" si="51">H67+H101+H104+H116+H120+H151+H157+H136+H160+H166+H144+H140+H148+H172+H177</f>
        <v>128445842.66</v>
      </c>
      <c r="I178" s="103">
        <f t="shared" si="51"/>
        <v>19440</v>
      </c>
      <c r="J178" s="103">
        <f t="shared" si="51"/>
        <v>128465282.66</v>
      </c>
      <c r="K178" s="103">
        <f t="shared" si="51"/>
        <v>33521479.18</v>
      </c>
      <c r="L178" s="103">
        <f t="shared" si="51"/>
        <v>0</v>
      </c>
      <c r="M178" s="103">
        <f t="shared" si="51"/>
        <v>33521479.18</v>
      </c>
      <c r="N178" s="103">
        <f t="shared" si="51"/>
        <v>34259965.640000001</v>
      </c>
      <c r="O178" s="103">
        <f t="shared" si="51"/>
        <v>0</v>
      </c>
      <c r="P178" s="103">
        <f t="shared" si="51"/>
        <v>34259965.640000001</v>
      </c>
    </row>
    <row r="179" spans="1:1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6" x14ac:dyDescent="0.3">
      <c r="A180" s="72" t="s">
        <v>132</v>
      </c>
      <c r="B180" s="73"/>
      <c r="C180" s="72"/>
      <c r="D180" s="72"/>
      <c r="E180" s="698" t="s">
        <v>133</v>
      </c>
      <c r="F180" s="698"/>
      <c r="G180" s="698"/>
      <c r="H180" s="1"/>
      <c r="I180" s="1"/>
      <c r="J180" s="1"/>
      <c r="K180" s="1"/>
      <c r="L180" s="1"/>
      <c r="M180" s="1"/>
      <c r="N180" s="1"/>
    </row>
    <row r="181" spans="1:16" x14ac:dyDescent="0.3">
      <c r="A181" s="2" t="s">
        <v>134</v>
      </c>
      <c r="B181" s="696" t="s">
        <v>135</v>
      </c>
      <c r="C181" s="699"/>
      <c r="D181" s="699"/>
      <c r="E181" s="699" t="s">
        <v>136</v>
      </c>
      <c r="F181" s="699"/>
      <c r="G181" s="699"/>
      <c r="H181" s="1"/>
      <c r="I181" s="1"/>
      <c r="J181" s="1"/>
      <c r="K181" s="1"/>
      <c r="L181" s="1"/>
      <c r="M181" s="1"/>
      <c r="N181" s="1"/>
    </row>
    <row r="182" spans="1:16" x14ac:dyDescent="0.3">
      <c r="A182" s="2"/>
      <c r="B182" s="297"/>
      <c r="C182" s="297"/>
      <c r="D182" s="297"/>
      <c r="E182" s="297"/>
      <c r="F182" s="297"/>
      <c r="G182" s="297"/>
      <c r="H182" s="1"/>
      <c r="I182" s="1"/>
      <c r="J182" s="1"/>
      <c r="K182" s="1"/>
      <c r="L182" s="1"/>
      <c r="M182" s="1"/>
      <c r="N182" s="1"/>
    </row>
    <row r="183" spans="1:16" x14ac:dyDescent="0.3">
      <c r="A183" s="72" t="s">
        <v>152</v>
      </c>
      <c r="B183" s="73"/>
      <c r="C183" s="75"/>
      <c r="D183" s="75"/>
      <c r="E183" s="5"/>
      <c r="F183" s="695" t="s">
        <v>138</v>
      </c>
      <c r="G183" s="695"/>
      <c r="H183" s="1"/>
      <c r="I183" s="1"/>
      <c r="J183" s="1"/>
      <c r="K183" s="1"/>
      <c r="L183" s="1"/>
      <c r="M183" s="1"/>
      <c r="N183" s="1"/>
    </row>
    <row r="184" spans="1:16" x14ac:dyDescent="0.3">
      <c r="A184" s="2" t="s">
        <v>134</v>
      </c>
      <c r="B184" s="696" t="s">
        <v>135</v>
      </c>
      <c r="C184" s="697"/>
      <c r="D184" s="697"/>
      <c r="E184" s="76"/>
      <c r="F184" s="697" t="s">
        <v>136</v>
      </c>
      <c r="G184" s="697"/>
      <c r="H184" s="1"/>
      <c r="I184" s="1"/>
      <c r="J184" s="1"/>
      <c r="K184" s="1"/>
      <c r="L184" s="1"/>
      <c r="M184" s="1"/>
      <c r="N184" s="1"/>
    </row>
    <row r="185" spans="1:16" x14ac:dyDescent="0.3">
      <c r="A185" s="2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</row>
    <row r="186" spans="1:16" x14ac:dyDescent="0.3">
      <c r="A186" s="72" t="s">
        <v>153</v>
      </c>
      <c r="B186" s="73"/>
      <c r="C186" s="75"/>
      <c r="D186" s="75"/>
      <c r="E186" s="5"/>
      <c r="F186" s="695" t="s">
        <v>140</v>
      </c>
      <c r="G186" s="695"/>
      <c r="H186" s="1"/>
      <c r="I186" s="1"/>
      <c r="J186" s="1"/>
      <c r="K186" s="1"/>
      <c r="L186" s="1"/>
      <c r="M186" s="1"/>
      <c r="N186" s="1"/>
    </row>
    <row r="187" spans="1:16" x14ac:dyDescent="0.3">
      <c r="A187" s="2" t="s">
        <v>141</v>
      </c>
      <c r="B187" s="696" t="s">
        <v>135</v>
      </c>
      <c r="C187" s="697"/>
      <c r="D187" s="697"/>
      <c r="E187" s="76"/>
      <c r="F187" s="697" t="s">
        <v>136</v>
      </c>
      <c r="G187" s="697"/>
      <c r="H187" s="1"/>
      <c r="I187" s="1"/>
      <c r="J187" s="1"/>
      <c r="K187" s="1"/>
      <c r="L187" s="1"/>
      <c r="M187" s="1"/>
      <c r="N187" s="1"/>
    </row>
  </sheetData>
  <mergeCells count="59">
    <mergeCell ref="F183:G183"/>
    <mergeCell ref="B184:D184"/>
    <mergeCell ref="F184:G184"/>
    <mergeCell ref="F186:G186"/>
    <mergeCell ref="B187:D187"/>
    <mergeCell ref="F187:G187"/>
    <mergeCell ref="B181:D181"/>
    <mergeCell ref="E181:G181"/>
    <mergeCell ref="A157:G157"/>
    <mergeCell ref="A158:P158"/>
    <mergeCell ref="A160:G160"/>
    <mergeCell ref="A161:P161"/>
    <mergeCell ref="A166:G166"/>
    <mergeCell ref="A167:P167"/>
    <mergeCell ref="A172:G172"/>
    <mergeCell ref="A173:P173"/>
    <mergeCell ref="A177:G177"/>
    <mergeCell ref="A178:G178"/>
    <mergeCell ref="E180:G18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topLeftCell="A56" zoomScale="70" zoomScaleNormal="70" workbookViewId="0">
      <selection activeCell="I177" sqref="I17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301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03"/>
      <c r="B22" s="303"/>
      <c r="C22" s="303"/>
      <c r="D22" s="303"/>
      <c r="E22" s="303"/>
      <c r="F22" s="303"/>
      <c r="G22" s="303"/>
      <c r="H22" s="303"/>
      <c r="I22" s="303"/>
      <c r="J22" s="30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302</v>
      </c>
      <c r="C24" s="703"/>
      <c r="D24" s="703"/>
      <c r="E24" s="703"/>
      <c r="F24" s="703"/>
      <c r="G24" s="703"/>
      <c r="H24" s="703"/>
      <c r="I24" s="703"/>
      <c r="J24" s="95" t="str">
        <f>H19</f>
        <v>16 мая 2025</v>
      </c>
      <c r="K24" s="1"/>
      <c r="L24" s="1"/>
      <c r="M24" s="1"/>
      <c r="P24" s="30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08"/>
      <c r="M25" s="308"/>
      <c r="O25" s="30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08"/>
      <c r="M26" s="308"/>
      <c r="O26" s="308" t="s">
        <v>16</v>
      </c>
      <c r="P26" s="17" t="str">
        <f>H19</f>
        <v>16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04"/>
      <c r="I27" s="304"/>
      <c r="J27" s="304"/>
      <c r="L27" s="308"/>
      <c r="M27" s="308"/>
      <c r="O27" s="30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04"/>
      <c r="I28" s="304"/>
      <c r="J28" s="304"/>
      <c r="L28" s="308"/>
      <c r="M28" s="308"/>
      <c r="O28" s="30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08"/>
      <c r="M29" s="308"/>
      <c r="O29" s="30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08"/>
      <c r="M30" s="308"/>
      <c r="O30" s="30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08"/>
      <c r="M31" s="308"/>
      <c r="O31" s="30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08"/>
      <c r="M32" s="308"/>
      <c r="O32" s="30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45784</v>
      </c>
      <c r="I34" s="306" t="s">
        <v>150</v>
      </c>
      <c r="J34" s="306" t="s">
        <v>151</v>
      </c>
      <c r="K34" s="96">
        <f>H34</f>
        <v>45784</v>
      </c>
      <c r="L34" s="306" t="s">
        <v>150</v>
      </c>
      <c r="M34" s="306" t="s">
        <v>151</v>
      </c>
      <c r="N34" s="96">
        <f>H34</f>
        <v>45784</v>
      </c>
      <c r="O34" s="306" t="s">
        <v>150</v>
      </c>
      <c r="P34" s="306" t="s">
        <v>151</v>
      </c>
    </row>
    <row r="35" spans="1:16" x14ac:dyDescent="0.3">
      <c r="A35" s="305">
        <v>1</v>
      </c>
      <c r="B35" s="305">
        <f t="shared" ref="B35:G35" si="0">SUM(A35+1)</f>
        <v>2</v>
      </c>
      <c r="C35" s="305">
        <f t="shared" si="0"/>
        <v>3</v>
      </c>
      <c r="D35" s="305">
        <f t="shared" si="0"/>
        <v>4</v>
      </c>
      <c r="E35" s="305">
        <f t="shared" si="0"/>
        <v>5</v>
      </c>
      <c r="F35" s="305">
        <f t="shared" si="0"/>
        <v>6</v>
      </c>
      <c r="G35" s="305">
        <f t="shared" si="0"/>
        <v>7</v>
      </c>
      <c r="H35" s="305">
        <v>8</v>
      </c>
      <c r="I35" s="305">
        <v>9</v>
      </c>
      <c r="J35" s="305">
        <v>10</v>
      </c>
      <c r="K35" s="305">
        <v>11</v>
      </c>
      <c r="L35" s="305">
        <v>12</v>
      </c>
      <c r="M35" s="305">
        <v>13</v>
      </c>
      <c r="N35" s="305">
        <v>14</v>
      </c>
      <c r="O35" s="305">
        <v>15</v>
      </c>
      <c r="P35" s="30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05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305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05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139440</v>
      </c>
      <c r="I82" s="32">
        <v>12200.3</v>
      </c>
      <c r="J82" s="32">
        <f t="shared" si="5"/>
        <v>151640.29999999999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05" t="s">
        <v>103</v>
      </c>
      <c r="B85" s="40" t="s">
        <v>43</v>
      </c>
      <c r="C85" s="40" t="s">
        <v>100</v>
      </c>
      <c r="D85" s="29" t="s">
        <v>101</v>
      </c>
      <c r="E85" s="305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05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40000</v>
      </c>
      <c r="I89" s="32">
        <v>-12200.3</v>
      </c>
      <c r="J89" s="32">
        <f t="shared" si="5"/>
        <v>27799.7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12818382.879999997</v>
      </c>
      <c r="I101" s="98">
        <f t="shared" ref="I101:P101" si="8">SUM(I69:I100)</f>
        <v>0</v>
      </c>
      <c r="J101" s="98">
        <f t="shared" si="8"/>
        <v>12818382.879999997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24042615.139999997</v>
      </c>
      <c r="I123" s="32"/>
      <c r="J123" s="32">
        <f t="shared" ref="J123:J126" si="14">H123+I123</f>
        <v>24042615.139999997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44255.62</v>
      </c>
      <c r="I124" s="32"/>
      <c r="J124" s="32">
        <f t="shared" si="14"/>
        <v>44255.62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40702194.93</v>
      </c>
      <c r="I128" s="32"/>
      <c r="J128" s="32">
        <f t="shared" ref="J128:J134" si="18">H128+I128</f>
        <v>40702194.93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74015.05</v>
      </c>
      <c r="I129" s="32"/>
      <c r="J129" s="32">
        <f t="shared" si="18"/>
        <v>74015.05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52022944.899999999</v>
      </c>
      <c r="I135" s="101">
        <f t="shared" ref="I135:P135" si="20">SUM(I128:I134)</f>
        <v>0</v>
      </c>
      <c r="J135" s="101">
        <f t="shared" si="20"/>
        <v>52022944.899999999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81262618.019999996</v>
      </c>
      <c r="I136" s="101">
        <f t="shared" ref="I136:P136" si="21">I127+I135</f>
        <v>0</v>
      </c>
      <c r="J136" s="101">
        <f t="shared" si="21"/>
        <v>81262618.019999996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5.2" customHeight="1" x14ac:dyDescent="0.3">
      <c r="A153" s="82" t="s">
        <v>236</v>
      </c>
      <c r="B153" s="106" t="s">
        <v>43</v>
      </c>
      <c r="C153" s="106" t="s">
        <v>100</v>
      </c>
      <c r="D153" s="107" t="s">
        <v>169</v>
      </c>
      <c r="E153" s="107" t="s">
        <v>54</v>
      </c>
      <c r="F153" s="107" t="s">
        <v>235</v>
      </c>
      <c r="G153" s="108" t="s">
        <v>170</v>
      </c>
      <c r="H153" s="32">
        <v>24196.5</v>
      </c>
      <c r="I153" s="32"/>
      <c r="J153" s="32">
        <f>H153+I153</f>
        <v>24196.5</v>
      </c>
      <c r="K153" s="32">
        <v>0</v>
      </c>
      <c r="L153" s="32"/>
      <c r="M153" s="32">
        <f>K153+L153</f>
        <v>0</v>
      </c>
      <c r="N153" s="32">
        <v>0</v>
      </c>
      <c r="O153" s="97"/>
      <c r="P153" s="32">
        <f>N153+O153</f>
        <v>0</v>
      </c>
    </row>
    <row r="154" spans="1:16" ht="25.2" customHeight="1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6.4" x14ac:dyDescent="0.3">
      <c r="A155" s="105" t="s">
        <v>161</v>
      </c>
      <c r="B155" s="106" t="s">
        <v>43</v>
      </c>
      <c r="C155" s="106" t="s">
        <v>100</v>
      </c>
      <c r="D155" s="107" t="s">
        <v>169</v>
      </c>
      <c r="E155" s="107" t="s">
        <v>164</v>
      </c>
      <c r="F155" s="107" t="s">
        <v>165</v>
      </c>
      <c r="G155" s="108" t="s">
        <v>170</v>
      </c>
      <c r="H155" s="32">
        <v>876245</v>
      </c>
      <c r="I155" s="32"/>
      <c r="J155" s="32">
        <f>H155+I155</f>
        <v>876245</v>
      </c>
      <c r="K155" s="32">
        <v>0</v>
      </c>
      <c r="L155" s="32"/>
      <c r="M155" s="32">
        <f t="shared" ref="M155:M156" si="35">K155+L155</f>
        <v>0</v>
      </c>
      <c r="N155" s="32">
        <v>0</v>
      </c>
      <c r="O155" s="97"/>
      <c r="P155" s="32">
        <f t="shared" ref="P155:P156" si="36">N155+O155</f>
        <v>0</v>
      </c>
    </row>
    <row r="156" spans="1:16" x14ac:dyDescent="0.3">
      <c r="A156" s="40" t="s">
        <v>91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92</v>
      </c>
      <c r="G156" s="108" t="s">
        <v>170</v>
      </c>
      <c r="H156" s="32">
        <v>1717.5</v>
      </c>
      <c r="I156" s="32"/>
      <c r="J156" s="32">
        <f>H156+I156</f>
        <v>1717.5</v>
      </c>
      <c r="K156" s="32">
        <v>0</v>
      </c>
      <c r="L156" s="32"/>
      <c r="M156" s="32">
        <f t="shared" si="35"/>
        <v>0</v>
      </c>
      <c r="N156" s="32">
        <v>0</v>
      </c>
      <c r="O156" s="97"/>
      <c r="P156" s="32">
        <f t="shared" si="36"/>
        <v>0</v>
      </c>
    </row>
    <row r="157" spans="1:16" x14ac:dyDescent="0.3">
      <c r="A157" s="708" t="s">
        <v>176</v>
      </c>
      <c r="B157" s="709"/>
      <c r="C157" s="709"/>
      <c r="D157" s="709"/>
      <c r="E157" s="709"/>
      <c r="F157" s="709"/>
      <c r="G157" s="710"/>
      <c r="H157" s="101">
        <f>SUM(H153:H156)</f>
        <v>995936</v>
      </c>
      <c r="I157" s="101">
        <f t="shared" ref="I157:P157" si="37">SUM(I153:I156)</f>
        <v>0</v>
      </c>
      <c r="J157" s="101">
        <f t="shared" si="37"/>
        <v>995936</v>
      </c>
      <c r="K157" s="101">
        <f t="shared" si="37"/>
        <v>0</v>
      </c>
      <c r="L157" s="101">
        <f t="shared" si="37"/>
        <v>0</v>
      </c>
      <c r="M157" s="101">
        <f t="shared" si="37"/>
        <v>0</v>
      </c>
      <c r="N157" s="101">
        <f t="shared" si="37"/>
        <v>0</v>
      </c>
      <c r="O157" s="101">
        <f t="shared" si="37"/>
        <v>0</v>
      </c>
      <c r="P157" s="101">
        <f t="shared" si="37"/>
        <v>0</v>
      </c>
    </row>
    <row r="158" spans="1:16" x14ac:dyDescent="0.3">
      <c r="A158" s="717" t="s">
        <v>187</v>
      </c>
      <c r="B158" s="718"/>
      <c r="C158" s="718"/>
      <c r="D158" s="718"/>
      <c r="E158" s="718"/>
      <c r="F158" s="718"/>
      <c r="G158" s="718"/>
      <c r="H158" s="718"/>
      <c r="I158" s="718"/>
      <c r="J158" s="718"/>
      <c r="K158" s="718"/>
      <c r="L158" s="718"/>
      <c r="M158" s="718"/>
      <c r="N158" s="718"/>
      <c r="O158" s="718"/>
      <c r="P158" s="719"/>
    </row>
    <row r="159" spans="1:16" ht="26.4" x14ac:dyDescent="0.3">
      <c r="A159" s="129" t="s">
        <v>81</v>
      </c>
      <c r="B159" s="130" t="s">
        <v>43</v>
      </c>
      <c r="C159" s="131" t="s">
        <v>100</v>
      </c>
      <c r="D159" s="131" t="s">
        <v>188</v>
      </c>
      <c r="E159" s="131">
        <v>244</v>
      </c>
      <c r="F159" s="131" t="s">
        <v>82</v>
      </c>
      <c r="G159" s="132" t="s">
        <v>189</v>
      </c>
      <c r="H159" s="32">
        <v>3150000</v>
      </c>
      <c r="I159" s="32"/>
      <c r="J159" s="32">
        <f>H159+I159</f>
        <v>3150000</v>
      </c>
      <c r="K159" s="32">
        <v>0</v>
      </c>
      <c r="L159" s="32"/>
      <c r="M159" s="32">
        <f t="shared" ref="M159" si="38">K159+L159</f>
        <v>0</v>
      </c>
      <c r="N159" s="32">
        <v>0</v>
      </c>
      <c r="O159" s="97"/>
      <c r="P159" s="32">
        <f t="shared" ref="P159" si="39">N159+O159</f>
        <v>0</v>
      </c>
    </row>
    <row r="160" spans="1:16" x14ac:dyDescent="0.3">
      <c r="A160" s="708" t="s">
        <v>190</v>
      </c>
      <c r="B160" s="709"/>
      <c r="C160" s="709"/>
      <c r="D160" s="709"/>
      <c r="E160" s="709"/>
      <c r="F160" s="709"/>
      <c r="G160" s="710"/>
      <c r="H160" s="101">
        <f>SUM(H159)</f>
        <v>3150000</v>
      </c>
      <c r="I160" s="101">
        <f t="shared" ref="I160:P160" si="40">SUM(I159)</f>
        <v>0</v>
      </c>
      <c r="J160" s="101">
        <f t="shared" si="40"/>
        <v>3150000</v>
      </c>
      <c r="K160" s="101">
        <f t="shared" si="40"/>
        <v>0</v>
      </c>
      <c r="L160" s="101">
        <f t="shared" si="40"/>
        <v>0</v>
      </c>
      <c r="M160" s="101">
        <f t="shared" si="40"/>
        <v>0</v>
      </c>
      <c r="N160" s="101">
        <f t="shared" si="40"/>
        <v>0</v>
      </c>
      <c r="O160" s="101">
        <f t="shared" si="40"/>
        <v>0</v>
      </c>
      <c r="P160" s="101">
        <f t="shared" si="40"/>
        <v>0</v>
      </c>
    </row>
    <row r="161" spans="1:16" x14ac:dyDescent="0.3">
      <c r="A161" s="720" t="s">
        <v>191</v>
      </c>
      <c r="B161" s="721"/>
      <c r="C161" s="721"/>
      <c r="D161" s="721"/>
      <c r="E161" s="721"/>
      <c r="F161" s="721"/>
      <c r="G161" s="721"/>
      <c r="H161" s="721"/>
      <c r="I161" s="721"/>
      <c r="J161" s="721"/>
      <c r="K161" s="721"/>
      <c r="L161" s="721"/>
      <c r="M161" s="721"/>
      <c r="N161" s="721"/>
      <c r="O161" s="721"/>
      <c r="P161" s="722"/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193</v>
      </c>
      <c r="E162" s="134" t="s">
        <v>174</v>
      </c>
      <c r="F162" s="134" t="s">
        <v>171</v>
      </c>
      <c r="G162" s="132" t="s">
        <v>195</v>
      </c>
      <c r="H162" s="32">
        <v>4312</v>
      </c>
      <c r="I162" s="32"/>
      <c r="J162" s="32">
        <f t="shared" ref="J162:J165" si="41">H162+I162</f>
        <v>4312</v>
      </c>
      <c r="K162" s="32">
        <v>0</v>
      </c>
      <c r="L162" s="32"/>
      <c r="M162" s="32">
        <f t="shared" ref="M162:M165" si="42">K162+L162</f>
        <v>0</v>
      </c>
      <c r="N162" s="32">
        <v>0</v>
      </c>
      <c r="O162" s="97"/>
      <c r="P162" s="32">
        <f t="shared" ref="P162:P165" si="43">N162+O162</f>
        <v>0</v>
      </c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194</v>
      </c>
      <c r="E163" s="134" t="s">
        <v>174</v>
      </c>
      <c r="F163" s="134" t="s">
        <v>171</v>
      </c>
      <c r="G163" s="132" t="s">
        <v>48</v>
      </c>
      <c r="H163" s="32">
        <v>1848</v>
      </c>
      <c r="I163" s="32"/>
      <c r="J163" s="32">
        <f t="shared" si="41"/>
        <v>1848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193</v>
      </c>
      <c r="E164" s="134" t="s">
        <v>164</v>
      </c>
      <c r="F164" s="134" t="s">
        <v>165</v>
      </c>
      <c r="G164" s="132" t="s">
        <v>195</v>
      </c>
      <c r="H164" s="32">
        <v>1260000</v>
      </c>
      <c r="I164" s="32"/>
      <c r="J164" s="32">
        <f t="shared" si="41"/>
        <v>1260000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194</v>
      </c>
      <c r="E165" s="134" t="s">
        <v>164</v>
      </c>
      <c r="F165" s="134" t="s">
        <v>165</v>
      </c>
      <c r="G165" s="132" t="s">
        <v>48</v>
      </c>
      <c r="H165" s="32">
        <v>540000</v>
      </c>
      <c r="I165" s="32"/>
      <c r="J165" s="32">
        <f t="shared" si="41"/>
        <v>540000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x14ac:dyDescent="0.3">
      <c r="A166" s="708" t="s">
        <v>196</v>
      </c>
      <c r="B166" s="709"/>
      <c r="C166" s="709"/>
      <c r="D166" s="709"/>
      <c r="E166" s="709"/>
      <c r="F166" s="709"/>
      <c r="G166" s="710"/>
      <c r="H166" s="101">
        <f>SUM(H162:H165)</f>
        <v>1806160</v>
      </c>
      <c r="I166" s="101">
        <f t="shared" ref="I166:P166" si="44">SUM(I162:I165)</f>
        <v>0</v>
      </c>
      <c r="J166" s="101">
        <f>SUM(J162:J165)</f>
        <v>1806160</v>
      </c>
      <c r="K166" s="101">
        <f t="shared" si="44"/>
        <v>0</v>
      </c>
      <c r="L166" s="101">
        <f t="shared" si="44"/>
        <v>0</v>
      </c>
      <c r="M166" s="101">
        <f t="shared" si="44"/>
        <v>0</v>
      </c>
      <c r="N166" s="101">
        <f t="shared" si="44"/>
        <v>0</v>
      </c>
      <c r="O166" s="101">
        <f t="shared" si="44"/>
        <v>0</v>
      </c>
      <c r="P166" s="101">
        <f t="shared" si="44"/>
        <v>0</v>
      </c>
    </row>
    <row r="167" spans="1:16" x14ac:dyDescent="0.3">
      <c r="A167" s="738" t="s">
        <v>260</v>
      </c>
      <c r="B167" s="739"/>
      <c r="C167" s="739"/>
      <c r="D167" s="739"/>
      <c r="E167" s="739"/>
      <c r="F167" s="739"/>
      <c r="G167" s="739"/>
      <c r="H167" s="739"/>
      <c r="I167" s="739"/>
      <c r="J167" s="739"/>
      <c r="K167" s="739"/>
      <c r="L167" s="739"/>
      <c r="M167" s="739"/>
      <c r="N167" s="739"/>
      <c r="O167" s="739"/>
      <c r="P167" s="740"/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74</v>
      </c>
      <c r="G168" s="132" t="s">
        <v>225</v>
      </c>
      <c r="H168" s="32">
        <v>217350</v>
      </c>
      <c r="I168" s="32"/>
      <c r="J168" s="32">
        <f t="shared" ref="J168:J171" si="45">H168+I168</f>
        <v>217350</v>
      </c>
      <c r="K168" s="32">
        <v>0</v>
      </c>
      <c r="L168" s="32"/>
      <c r="M168" s="32">
        <f t="shared" ref="M168:M176" si="46">K168+L168</f>
        <v>0</v>
      </c>
      <c r="N168" s="32">
        <v>0</v>
      </c>
      <c r="O168" s="97"/>
      <c r="P168" s="32">
        <f t="shared" ref="P168:P176" si="47">N168+O168</f>
        <v>0</v>
      </c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74</v>
      </c>
      <c r="G169" s="132" t="s">
        <v>48</v>
      </c>
      <c r="H169" s="32">
        <v>24150</v>
      </c>
      <c r="I169" s="32"/>
      <c r="J169" s="32">
        <f t="shared" si="45"/>
        <v>24150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1486350</v>
      </c>
      <c r="I170" s="32"/>
      <c r="J170" s="32">
        <f t="shared" si="45"/>
        <v>1486350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82" t="s">
        <v>220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219</v>
      </c>
      <c r="G171" s="132" t="s">
        <v>48</v>
      </c>
      <c r="H171" s="32">
        <v>165150</v>
      </c>
      <c r="I171" s="32"/>
      <c r="J171" s="32">
        <f t="shared" si="45"/>
        <v>165150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230</v>
      </c>
      <c r="B172" s="709"/>
      <c r="C172" s="709"/>
      <c r="D172" s="709"/>
      <c r="E172" s="709"/>
      <c r="F172" s="709"/>
      <c r="G172" s="710"/>
      <c r="H172" s="101">
        <f>SUM(H168:H171)</f>
        <v>1893000</v>
      </c>
      <c r="I172" s="101">
        <f t="shared" ref="I172:P172" si="48">SUM(I168:I171)</f>
        <v>0</v>
      </c>
      <c r="J172" s="101">
        <f t="shared" si="48"/>
        <v>1893000</v>
      </c>
      <c r="K172" s="101">
        <f t="shared" si="48"/>
        <v>0</v>
      </c>
      <c r="L172" s="101">
        <f t="shared" si="48"/>
        <v>0</v>
      </c>
      <c r="M172" s="101">
        <f t="shared" si="48"/>
        <v>0</v>
      </c>
      <c r="N172" s="101">
        <f t="shared" si="48"/>
        <v>0</v>
      </c>
      <c r="O172" s="101">
        <f t="shared" si="48"/>
        <v>0</v>
      </c>
      <c r="P172" s="101">
        <f t="shared" si="48"/>
        <v>0</v>
      </c>
    </row>
    <row r="173" spans="1:16" x14ac:dyDescent="0.3">
      <c r="A173" s="717" t="s">
        <v>245</v>
      </c>
      <c r="B173" s="718"/>
      <c r="C173" s="718"/>
      <c r="D173" s="718"/>
      <c r="E173" s="718"/>
      <c r="F173" s="718"/>
      <c r="G173" s="718"/>
      <c r="H173" s="718"/>
      <c r="I173" s="718"/>
      <c r="J173" s="718"/>
      <c r="K173" s="718"/>
      <c r="L173" s="718"/>
      <c r="M173" s="718"/>
      <c r="N173" s="718"/>
      <c r="O173" s="718"/>
      <c r="P173" s="719"/>
    </row>
    <row r="174" spans="1:16" x14ac:dyDescent="0.3">
      <c r="A174" s="129" t="s">
        <v>81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82</v>
      </c>
      <c r="G174" s="132" t="s">
        <v>244</v>
      </c>
      <c r="H174" s="32">
        <v>54172.44</v>
      </c>
      <c r="I174" s="32">
        <v>234675.91</v>
      </c>
      <c r="J174" s="32">
        <f>SUM(H174:I174)</f>
        <v>288848.34999999998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241</v>
      </c>
      <c r="B175" s="133" t="s">
        <v>43</v>
      </c>
      <c r="C175" s="133" t="s">
        <v>243</v>
      </c>
      <c r="D175" s="134" t="s">
        <v>242</v>
      </c>
      <c r="E175" s="134" t="s">
        <v>54</v>
      </c>
      <c r="F175" s="134" t="s">
        <v>240</v>
      </c>
      <c r="G175" s="132" t="s">
        <v>244</v>
      </c>
      <c r="H175" s="32">
        <v>3000</v>
      </c>
      <c r="I175" s="32">
        <v>10500</v>
      </c>
      <c r="J175" s="32">
        <f t="shared" ref="J175:J176" si="49">SUM(H175:I175)</f>
        <v>13500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243</v>
      </c>
      <c r="D176" s="134" t="s">
        <v>242</v>
      </c>
      <c r="E176" s="134" t="s">
        <v>54</v>
      </c>
      <c r="F176" s="134" t="s">
        <v>92</v>
      </c>
      <c r="G176" s="132" t="s">
        <v>244</v>
      </c>
      <c r="H176" s="32">
        <v>4000</v>
      </c>
      <c r="I176" s="32">
        <v>67200</v>
      </c>
      <c r="J176" s="32">
        <f t="shared" si="49"/>
        <v>71200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708" t="s">
        <v>246</v>
      </c>
      <c r="B177" s="709"/>
      <c r="C177" s="709"/>
      <c r="D177" s="709"/>
      <c r="E177" s="709"/>
      <c r="F177" s="709"/>
      <c r="G177" s="710"/>
      <c r="H177" s="101">
        <f>SUM(H174:H176)</f>
        <v>61172.44</v>
      </c>
      <c r="I177" s="101">
        <f t="shared" ref="I177:P177" si="50">SUM(I174:I176)</f>
        <v>312375.91000000003</v>
      </c>
      <c r="J177" s="101">
        <f t="shared" si="50"/>
        <v>373548.35</v>
      </c>
      <c r="K177" s="101">
        <f t="shared" si="50"/>
        <v>0</v>
      </c>
      <c r="L177" s="101">
        <f t="shared" si="50"/>
        <v>0</v>
      </c>
      <c r="M177" s="101">
        <f t="shared" si="50"/>
        <v>0</v>
      </c>
      <c r="N177" s="101">
        <f t="shared" si="50"/>
        <v>0</v>
      </c>
      <c r="O177" s="101">
        <f t="shared" si="50"/>
        <v>0</v>
      </c>
      <c r="P177" s="101">
        <f t="shared" si="50"/>
        <v>0</v>
      </c>
    </row>
    <row r="178" spans="1:16" x14ac:dyDescent="0.3">
      <c r="A178" s="701" t="s">
        <v>131</v>
      </c>
      <c r="B178" s="701"/>
      <c r="C178" s="701"/>
      <c r="D178" s="701"/>
      <c r="E178" s="701"/>
      <c r="F178" s="701"/>
      <c r="G178" s="701"/>
      <c r="H178" s="103">
        <f t="shared" ref="H178:P178" si="51">H67+H101+H104+H116+H120+H151+H157+H136+H160+H166+H144+H140+H148+H172+H177</f>
        <v>128465282.66</v>
      </c>
      <c r="I178" s="103">
        <f t="shared" si="51"/>
        <v>312375.91000000003</v>
      </c>
      <c r="J178" s="103">
        <f t="shared" si="51"/>
        <v>128777658.56999999</v>
      </c>
      <c r="K178" s="103">
        <f t="shared" si="51"/>
        <v>33521479.18</v>
      </c>
      <c r="L178" s="103">
        <f t="shared" si="51"/>
        <v>0</v>
      </c>
      <c r="M178" s="103">
        <f t="shared" si="51"/>
        <v>33521479.18</v>
      </c>
      <c r="N178" s="103">
        <f t="shared" si="51"/>
        <v>34259965.640000001</v>
      </c>
      <c r="O178" s="103">
        <f t="shared" si="51"/>
        <v>0</v>
      </c>
      <c r="P178" s="103">
        <f t="shared" si="51"/>
        <v>34259965.640000001</v>
      </c>
    </row>
    <row r="179" spans="1:1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6" x14ac:dyDescent="0.3">
      <c r="A180" s="72" t="s">
        <v>132</v>
      </c>
      <c r="B180" s="73"/>
      <c r="C180" s="72"/>
      <c r="D180" s="72"/>
      <c r="E180" s="698" t="s">
        <v>133</v>
      </c>
      <c r="F180" s="698"/>
      <c r="G180" s="698"/>
      <c r="H180" s="1"/>
      <c r="I180" s="1"/>
      <c r="J180" s="1"/>
      <c r="K180" s="1"/>
      <c r="L180" s="1"/>
      <c r="M180" s="1"/>
      <c r="N180" s="1"/>
    </row>
    <row r="181" spans="1:16" x14ac:dyDescent="0.3">
      <c r="A181" s="2" t="s">
        <v>134</v>
      </c>
      <c r="B181" s="696" t="s">
        <v>135</v>
      </c>
      <c r="C181" s="699"/>
      <c r="D181" s="699"/>
      <c r="E181" s="699" t="s">
        <v>136</v>
      </c>
      <c r="F181" s="699"/>
      <c r="G181" s="699"/>
      <c r="H181" s="1"/>
      <c r="I181" s="1"/>
      <c r="J181" s="1"/>
      <c r="K181" s="1"/>
      <c r="L181" s="1"/>
      <c r="M181" s="1"/>
      <c r="N181" s="1"/>
    </row>
    <row r="182" spans="1:16" x14ac:dyDescent="0.3">
      <c r="A182" s="2"/>
      <c r="B182" s="307"/>
      <c r="C182" s="307"/>
      <c r="D182" s="307"/>
      <c r="E182" s="307"/>
      <c r="F182" s="307"/>
      <c r="G182" s="307"/>
      <c r="H182" s="1"/>
      <c r="I182" s="1"/>
      <c r="J182" s="1"/>
      <c r="K182" s="1"/>
      <c r="L182" s="1"/>
      <c r="M182" s="1"/>
      <c r="N182" s="1"/>
    </row>
    <row r="183" spans="1:16" x14ac:dyDescent="0.3">
      <c r="A183" s="72" t="s">
        <v>152</v>
      </c>
      <c r="B183" s="73"/>
      <c r="C183" s="75"/>
      <c r="D183" s="75"/>
      <c r="E183" s="5"/>
      <c r="F183" s="695" t="s">
        <v>138</v>
      </c>
      <c r="G183" s="695"/>
      <c r="H183" s="1"/>
      <c r="I183" s="1"/>
      <c r="J183" s="1"/>
      <c r="K183" s="1"/>
      <c r="L183" s="1"/>
      <c r="M183" s="1"/>
      <c r="N183" s="1"/>
    </row>
    <row r="184" spans="1:16" x14ac:dyDescent="0.3">
      <c r="A184" s="2" t="s">
        <v>134</v>
      </c>
      <c r="B184" s="696" t="s">
        <v>135</v>
      </c>
      <c r="C184" s="697"/>
      <c r="D184" s="697"/>
      <c r="E184" s="76"/>
      <c r="F184" s="697" t="s">
        <v>136</v>
      </c>
      <c r="G184" s="697"/>
      <c r="H184" s="1"/>
      <c r="I184" s="1"/>
      <c r="J184" s="1"/>
      <c r="K184" s="1"/>
      <c r="L184" s="1"/>
      <c r="M184" s="1"/>
      <c r="N184" s="1"/>
    </row>
    <row r="185" spans="1:16" x14ac:dyDescent="0.3">
      <c r="A185" s="2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</row>
    <row r="186" spans="1:16" x14ac:dyDescent="0.3">
      <c r="A186" s="72" t="s">
        <v>153</v>
      </c>
      <c r="B186" s="73"/>
      <c r="C186" s="75"/>
      <c r="D186" s="75"/>
      <c r="E186" s="5"/>
      <c r="F186" s="695" t="s">
        <v>140</v>
      </c>
      <c r="G186" s="695"/>
      <c r="H186" s="1"/>
      <c r="I186" s="1"/>
      <c r="J186" s="1"/>
      <c r="K186" s="1"/>
      <c r="L186" s="1"/>
      <c r="M186" s="1"/>
      <c r="N186" s="1"/>
    </row>
    <row r="187" spans="1:16" x14ac:dyDescent="0.3">
      <c r="A187" s="2" t="s">
        <v>141</v>
      </c>
      <c r="B187" s="696" t="s">
        <v>135</v>
      </c>
      <c r="C187" s="697"/>
      <c r="D187" s="697"/>
      <c r="E187" s="76"/>
      <c r="F187" s="697" t="s">
        <v>136</v>
      </c>
      <c r="G187" s="697"/>
      <c r="H187" s="1"/>
      <c r="I187" s="1"/>
      <c r="J187" s="1"/>
      <c r="K187" s="1"/>
      <c r="L187" s="1"/>
      <c r="M187" s="1"/>
      <c r="N187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B181:D181"/>
    <mergeCell ref="E181:G181"/>
    <mergeCell ref="A157:G157"/>
    <mergeCell ref="A158:P158"/>
    <mergeCell ref="A160:G160"/>
    <mergeCell ref="A161:P161"/>
    <mergeCell ref="A166:G166"/>
    <mergeCell ref="A167:P167"/>
    <mergeCell ref="A172:G172"/>
    <mergeCell ref="A173:P173"/>
    <mergeCell ref="A177:G177"/>
    <mergeCell ref="A178:G178"/>
    <mergeCell ref="E180:G180"/>
    <mergeCell ref="F183:G183"/>
    <mergeCell ref="B184:D184"/>
    <mergeCell ref="F184:G184"/>
    <mergeCell ref="F186:G186"/>
    <mergeCell ref="B187:D187"/>
    <mergeCell ref="F187:G187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topLeftCell="A65" zoomScale="70" zoomScaleNormal="70" workbookViewId="0">
      <selection activeCell="I170" sqref="I170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303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10"/>
      <c r="B22" s="310"/>
      <c r="C22" s="310"/>
      <c r="D22" s="310"/>
      <c r="E22" s="310"/>
      <c r="F22" s="310"/>
      <c r="G22" s="310"/>
      <c r="H22" s="310"/>
      <c r="I22" s="310"/>
      <c r="J22" s="310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304</v>
      </c>
      <c r="C24" s="703"/>
      <c r="D24" s="703"/>
      <c r="E24" s="703"/>
      <c r="F24" s="703"/>
      <c r="G24" s="703"/>
      <c r="H24" s="703"/>
      <c r="I24" s="703"/>
      <c r="J24" s="95" t="str">
        <f>H19</f>
        <v>19 мая 2025</v>
      </c>
      <c r="K24" s="1"/>
      <c r="L24" s="1"/>
      <c r="M24" s="1"/>
      <c r="P24" s="310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14"/>
      <c r="M25" s="314"/>
      <c r="O25" s="31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14"/>
      <c r="M26" s="314"/>
      <c r="O26" s="314" t="s">
        <v>16</v>
      </c>
      <c r="P26" s="17" t="str">
        <f>H19</f>
        <v>19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11"/>
      <c r="I27" s="311"/>
      <c r="J27" s="311"/>
      <c r="L27" s="314"/>
      <c r="M27" s="314"/>
      <c r="O27" s="31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11"/>
      <c r="I28" s="311"/>
      <c r="J28" s="311"/>
      <c r="L28" s="314"/>
      <c r="M28" s="314"/>
      <c r="O28" s="31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14"/>
      <c r="M29" s="314"/>
      <c r="O29" s="31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14"/>
      <c r="M30" s="314"/>
      <c r="O30" s="31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14"/>
      <c r="M31" s="314"/>
      <c r="O31" s="31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14"/>
      <c r="M32" s="314"/>
      <c r="O32" s="31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45793</v>
      </c>
      <c r="I34" s="313" t="s">
        <v>150</v>
      </c>
      <c r="J34" s="313" t="s">
        <v>151</v>
      </c>
      <c r="K34" s="96">
        <f>H34</f>
        <v>45793</v>
      </c>
      <c r="L34" s="313" t="s">
        <v>150</v>
      </c>
      <c r="M34" s="313" t="s">
        <v>151</v>
      </c>
      <c r="N34" s="96">
        <f>H34</f>
        <v>45793</v>
      </c>
      <c r="O34" s="313" t="s">
        <v>150</v>
      </c>
      <c r="P34" s="313" t="s">
        <v>151</v>
      </c>
    </row>
    <row r="35" spans="1:16" x14ac:dyDescent="0.3">
      <c r="A35" s="312">
        <v>1</v>
      </c>
      <c r="B35" s="312">
        <f t="shared" ref="B35:G35" si="0">SUM(A35+1)</f>
        <v>2</v>
      </c>
      <c r="C35" s="312">
        <f t="shared" si="0"/>
        <v>3</v>
      </c>
      <c r="D35" s="312">
        <f t="shared" si="0"/>
        <v>4</v>
      </c>
      <c r="E35" s="312">
        <f t="shared" si="0"/>
        <v>5</v>
      </c>
      <c r="F35" s="312">
        <f t="shared" si="0"/>
        <v>6</v>
      </c>
      <c r="G35" s="312">
        <f t="shared" si="0"/>
        <v>7</v>
      </c>
      <c r="H35" s="312">
        <v>8</v>
      </c>
      <c r="I35" s="312">
        <v>9</v>
      </c>
      <c r="J35" s="312">
        <v>10</v>
      </c>
      <c r="K35" s="312">
        <v>11</v>
      </c>
      <c r="L35" s="312">
        <v>12</v>
      </c>
      <c r="M35" s="312">
        <v>13</v>
      </c>
      <c r="N35" s="312">
        <v>14</v>
      </c>
      <c r="O35" s="312">
        <v>15</v>
      </c>
      <c r="P35" s="312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12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312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12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151640.29999999999</v>
      </c>
      <c r="I82" s="32">
        <v>2330</v>
      </c>
      <c r="J82" s="32">
        <f t="shared" si="5"/>
        <v>153970.29999999999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12" t="s">
        <v>103</v>
      </c>
      <c r="B85" s="40" t="s">
        <v>43</v>
      </c>
      <c r="C85" s="40" t="s">
        <v>100</v>
      </c>
      <c r="D85" s="29" t="s">
        <v>101</v>
      </c>
      <c r="E85" s="312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12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27799.7</v>
      </c>
      <c r="I89" s="32">
        <v>-2330</v>
      </c>
      <c r="J89" s="32">
        <f t="shared" si="5"/>
        <v>25469.7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12818382.879999997</v>
      </c>
      <c r="I101" s="98">
        <f t="shared" ref="I101:P101" si="8">SUM(I69:I100)</f>
        <v>0</v>
      </c>
      <c r="J101" s="98">
        <f t="shared" si="8"/>
        <v>12818382.879999997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24042615.139999997</v>
      </c>
      <c r="I123" s="32"/>
      <c r="J123" s="32">
        <f t="shared" ref="J123:J126" si="14">H123+I123</f>
        <v>24042615.139999997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44255.62</v>
      </c>
      <c r="I124" s="32"/>
      <c r="J124" s="32">
        <f t="shared" si="14"/>
        <v>44255.62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40702194.93</v>
      </c>
      <c r="I128" s="32"/>
      <c r="J128" s="32">
        <f t="shared" ref="J128:J134" si="18">H128+I128</f>
        <v>40702194.93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74015.05</v>
      </c>
      <c r="I129" s="32"/>
      <c r="J129" s="32">
        <f t="shared" si="18"/>
        <v>74015.05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52022944.899999999</v>
      </c>
      <c r="I135" s="101">
        <f t="shared" ref="I135:P135" si="20">SUM(I128:I134)</f>
        <v>0</v>
      </c>
      <c r="J135" s="101">
        <f t="shared" si="20"/>
        <v>52022944.899999999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81262618.019999996</v>
      </c>
      <c r="I136" s="101">
        <f t="shared" ref="I136:P136" si="21">I127+I135</f>
        <v>0</v>
      </c>
      <c r="J136" s="101">
        <f t="shared" si="21"/>
        <v>81262618.019999996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5.2" customHeight="1" x14ac:dyDescent="0.3">
      <c r="A153" s="82" t="s">
        <v>236</v>
      </c>
      <c r="B153" s="106" t="s">
        <v>43</v>
      </c>
      <c r="C153" s="106" t="s">
        <v>100</v>
      </c>
      <c r="D153" s="107" t="s">
        <v>169</v>
      </c>
      <c r="E153" s="107" t="s">
        <v>54</v>
      </c>
      <c r="F153" s="107" t="s">
        <v>235</v>
      </c>
      <c r="G153" s="108" t="s">
        <v>170</v>
      </c>
      <c r="H153" s="32">
        <v>24196.5</v>
      </c>
      <c r="I153" s="32"/>
      <c r="J153" s="32">
        <f>H153+I153</f>
        <v>24196.5</v>
      </c>
      <c r="K153" s="32">
        <v>0</v>
      </c>
      <c r="L153" s="32"/>
      <c r="M153" s="32">
        <f>K153+L153</f>
        <v>0</v>
      </c>
      <c r="N153" s="32">
        <v>0</v>
      </c>
      <c r="O153" s="97"/>
      <c r="P153" s="32">
        <f>N153+O153</f>
        <v>0</v>
      </c>
    </row>
    <row r="154" spans="1:16" ht="25.2" customHeight="1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6.4" x14ac:dyDescent="0.3">
      <c r="A155" s="105" t="s">
        <v>161</v>
      </c>
      <c r="B155" s="106" t="s">
        <v>43</v>
      </c>
      <c r="C155" s="106" t="s">
        <v>100</v>
      </c>
      <c r="D155" s="107" t="s">
        <v>169</v>
      </c>
      <c r="E155" s="107" t="s">
        <v>164</v>
      </c>
      <c r="F155" s="107" t="s">
        <v>165</v>
      </c>
      <c r="G155" s="108" t="s">
        <v>170</v>
      </c>
      <c r="H155" s="32">
        <v>876245</v>
      </c>
      <c r="I155" s="32"/>
      <c r="J155" s="32">
        <f>H155+I155</f>
        <v>876245</v>
      </c>
      <c r="K155" s="32">
        <v>0</v>
      </c>
      <c r="L155" s="32"/>
      <c r="M155" s="32">
        <f t="shared" ref="M155:M156" si="35">K155+L155</f>
        <v>0</v>
      </c>
      <c r="N155" s="32">
        <v>0</v>
      </c>
      <c r="O155" s="97"/>
      <c r="P155" s="32">
        <f t="shared" ref="P155:P156" si="36">N155+O155</f>
        <v>0</v>
      </c>
    </row>
    <row r="156" spans="1:16" x14ac:dyDescent="0.3">
      <c r="A156" s="40" t="s">
        <v>91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92</v>
      </c>
      <c r="G156" s="108" t="s">
        <v>170</v>
      </c>
      <c r="H156" s="32">
        <v>1717.5</v>
      </c>
      <c r="I156" s="32"/>
      <c r="J156" s="32">
        <f>H156+I156</f>
        <v>1717.5</v>
      </c>
      <c r="K156" s="32">
        <v>0</v>
      </c>
      <c r="L156" s="32"/>
      <c r="M156" s="32">
        <f t="shared" si="35"/>
        <v>0</v>
      </c>
      <c r="N156" s="32">
        <v>0</v>
      </c>
      <c r="O156" s="97"/>
      <c r="P156" s="32">
        <f t="shared" si="36"/>
        <v>0</v>
      </c>
    </row>
    <row r="157" spans="1:16" x14ac:dyDescent="0.3">
      <c r="A157" s="708" t="s">
        <v>176</v>
      </c>
      <c r="B157" s="709"/>
      <c r="C157" s="709"/>
      <c r="D157" s="709"/>
      <c r="E157" s="709"/>
      <c r="F157" s="709"/>
      <c r="G157" s="710"/>
      <c r="H157" s="101">
        <f>SUM(H153:H156)</f>
        <v>995936</v>
      </c>
      <c r="I157" s="101">
        <f t="shared" ref="I157:P157" si="37">SUM(I153:I156)</f>
        <v>0</v>
      </c>
      <c r="J157" s="101">
        <f t="shared" si="37"/>
        <v>995936</v>
      </c>
      <c r="K157" s="101">
        <f t="shared" si="37"/>
        <v>0</v>
      </c>
      <c r="L157" s="101">
        <f t="shared" si="37"/>
        <v>0</v>
      </c>
      <c r="M157" s="101">
        <f t="shared" si="37"/>
        <v>0</v>
      </c>
      <c r="N157" s="101">
        <f t="shared" si="37"/>
        <v>0</v>
      </c>
      <c r="O157" s="101">
        <f t="shared" si="37"/>
        <v>0</v>
      </c>
      <c r="P157" s="101">
        <f t="shared" si="37"/>
        <v>0</v>
      </c>
    </row>
    <row r="158" spans="1:16" x14ac:dyDescent="0.3">
      <c r="A158" s="717" t="s">
        <v>187</v>
      </c>
      <c r="B158" s="718"/>
      <c r="C158" s="718"/>
      <c r="D158" s="718"/>
      <c r="E158" s="718"/>
      <c r="F158" s="718"/>
      <c r="G158" s="718"/>
      <c r="H158" s="718"/>
      <c r="I158" s="718"/>
      <c r="J158" s="718"/>
      <c r="K158" s="718"/>
      <c r="L158" s="718"/>
      <c r="M158" s="718"/>
      <c r="N158" s="718"/>
      <c r="O158" s="718"/>
      <c r="P158" s="719"/>
    </row>
    <row r="159" spans="1:16" ht="26.4" x14ac:dyDescent="0.3">
      <c r="A159" s="129" t="s">
        <v>81</v>
      </c>
      <c r="B159" s="130" t="s">
        <v>43</v>
      </c>
      <c r="C159" s="131" t="s">
        <v>100</v>
      </c>
      <c r="D159" s="131" t="s">
        <v>188</v>
      </c>
      <c r="E159" s="131">
        <v>244</v>
      </c>
      <c r="F159" s="131" t="s">
        <v>82</v>
      </c>
      <c r="G159" s="132" t="s">
        <v>189</v>
      </c>
      <c r="H159" s="32">
        <v>3150000</v>
      </c>
      <c r="I159" s="32"/>
      <c r="J159" s="32">
        <f>H159+I159</f>
        <v>3150000</v>
      </c>
      <c r="K159" s="32">
        <v>0</v>
      </c>
      <c r="L159" s="32"/>
      <c r="M159" s="32">
        <f t="shared" ref="M159" si="38">K159+L159</f>
        <v>0</v>
      </c>
      <c r="N159" s="32">
        <v>0</v>
      </c>
      <c r="O159" s="97"/>
      <c r="P159" s="32">
        <f t="shared" ref="P159" si="39">N159+O159</f>
        <v>0</v>
      </c>
    </row>
    <row r="160" spans="1:16" x14ac:dyDescent="0.3">
      <c r="A160" s="708" t="s">
        <v>190</v>
      </c>
      <c r="B160" s="709"/>
      <c r="C160" s="709"/>
      <c r="D160" s="709"/>
      <c r="E160" s="709"/>
      <c r="F160" s="709"/>
      <c r="G160" s="710"/>
      <c r="H160" s="101">
        <f>SUM(H159)</f>
        <v>3150000</v>
      </c>
      <c r="I160" s="101">
        <f t="shared" ref="I160:P160" si="40">SUM(I159)</f>
        <v>0</v>
      </c>
      <c r="J160" s="101">
        <f t="shared" si="40"/>
        <v>3150000</v>
      </c>
      <c r="K160" s="101">
        <f t="shared" si="40"/>
        <v>0</v>
      </c>
      <c r="L160" s="101">
        <f t="shared" si="40"/>
        <v>0</v>
      </c>
      <c r="M160" s="101">
        <f t="shared" si="40"/>
        <v>0</v>
      </c>
      <c r="N160" s="101">
        <f t="shared" si="40"/>
        <v>0</v>
      </c>
      <c r="O160" s="101">
        <f t="shared" si="40"/>
        <v>0</v>
      </c>
      <c r="P160" s="101">
        <f t="shared" si="40"/>
        <v>0</v>
      </c>
    </row>
    <row r="161" spans="1:16" x14ac:dyDescent="0.3">
      <c r="A161" s="720" t="s">
        <v>191</v>
      </c>
      <c r="B161" s="721"/>
      <c r="C161" s="721"/>
      <c r="D161" s="721"/>
      <c r="E161" s="721"/>
      <c r="F161" s="721"/>
      <c r="G161" s="721"/>
      <c r="H161" s="721"/>
      <c r="I161" s="721"/>
      <c r="J161" s="721"/>
      <c r="K161" s="721"/>
      <c r="L161" s="721"/>
      <c r="M161" s="721"/>
      <c r="N161" s="721"/>
      <c r="O161" s="721"/>
      <c r="P161" s="722"/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193</v>
      </c>
      <c r="E162" s="134" t="s">
        <v>174</v>
      </c>
      <c r="F162" s="134" t="s">
        <v>171</v>
      </c>
      <c r="G162" s="132" t="s">
        <v>195</v>
      </c>
      <c r="H162" s="32">
        <v>4312</v>
      </c>
      <c r="I162" s="32"/>
      <c r="J162" s="32">
        <f t="shared" ref="J162:J165" si="41">H162+I162</f>
        <v>4312</v>
      </c>
      <c r="K162" s="32">
        <v>0</v>
      </c>
      <c r="L162" s="32"/>
      <c r="M162" s="32">
        <f t="shared" ref="M162:M165" si="42">K162+L162</f>
        <v>0</v>
      </c>
      <c r="N162" s="32">
        <v>0</v>
      </c>
      <c r="O162" s="97"/>
      <c r="P162" s="32">
        <f t="shared" ref="P162:P165" si="43">N162+O162</f>
        <v>0</v>
      </c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194</v>
      </c>
      <c r="E163" s="134" t="s">
        <v>174</v>
      </c>
      <c r="F163" s="134" t="s">
        <v>171</v>
      </c>
      <c r="G163" s="132" t="s">
        <v>48</v>
      </c>
      <c r="H163" s="32">
        <v>1848</v>
      </c>
      <c r="I163" s="32"/>
      <c r="J163" s="32">
        <f t="shared" si="41"/>
        <v>1848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193</v>
      </c>
      <c r="E164" s="134" t="s">
        <v>164</v>
      </c>
      <c r="F164" s="134" t="s">
        <v>165</v>
      </c>
      <c r="G164" s="132" t="s">
        <v>195</v>
      </c>
      <c r="H164" s="32">
        <v>1260000</v>
      </c>
      <c r="I164" s="32"/>
      <c r="J164" s="32">
        <f t="shared" si="41"/>
        <v>1260000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194</v>
      </c>
      <c r="E165" s="134" t="s">
        <v>164</v>
      </c>
      <c r="F165" s="134" t="s">
        <v>165</v>
      </c>
      <c r="G165" s="132" t="s">
        <v>48</v>
      </c>
      <c r="H165" s="32">
        <v>540000</v>
      </c>
      <c r="I165" s="32"/>
      <c r="J165" s="32">
        <f t="shared" si="41"/>
        <v>540000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x14ac:dyDescent="0.3">
      <c r="A166" s="708" t="s">
        <v>196</v>
      </c>
      <c r="B166" s="709"/>
      <c r="C166" s="709"/>
      <c r="D166" s="709"/>
      <c r="E166" s="709"/>
      <c r="F166" s="709"/>
      <c r="G166" s="710"/>
      <c r="H166" s="101">
        <f>SUM(H162:H165)</f>
        <v>1806160</v>
      </c>
      <c r="I166" s="101">
        <f t="shared" ref="I166:P166" si="44">SUM(I162:I165)</f>
        <v>0</v>
      </c>
      <c r="J166" s="101">
        <f>SUM(J162:J165)</f>
        <v>1806160</v>
      </c>
      <c r="K166" s="101">
        <f t="shared" si="44"/>
        <v>0</v>
      </c>
      <c r="L166" s="101">
        <f t="shared" si="44"/>
        <v>0</v>
      </c>
      <c r="M166" s="101">
        <f t="shared" si="44"/>
        <v>0</v>
      </c>
      <c r="N166" s="101">
        <f t="shared" si="44"/>
        <v>0</v>
      </c>
      <c r="O166" s="101">
        <f t="shared" si="44"/>
        <v>0</v>
      </c>
      <c r="P166" s="101">
        <f t="shared" si="44"/>
        <v>0</v>
      </c>
    </row>
    <row r="167" spans="1:16" x14ac:dyDescent="0.3">
      <c r="A167" s="738" t="s">
        <v>260</v>
      </c>
      <c r="B167" s="739"/>
      <c r="C167" s="739"/>
      <c r="D167" s="739"/>
      <c r="E167" s="739"/>
      <c r="F167" s="739"/>
      <c r="G167" s="739"/>
      <c r="H167" s="739"/>
      <c r="I167" s="739"/>
      <c r="J167" s="739"/>
      <c r="K167" s="739"/>
      <c r="L167" s="739"/>
      <c r="M167" s="739"/>
      <c r="N167" s="739"/>
      <c r="O167" s="739"/>
      <c r="P167" s="740"/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74</v>
      </c>
      <c r="G168" s="132" t="s">
        <v>225</v>
      </c>
      <c r="H168" s="32">
        <v>217350</v>
      </c>
      <c r="I168" s="32">
        <v>87898.5</v>
      </c>
      <c r="J168" s="32">
        <f t="shared" ref="J168:J171" si="45">H168+I168</f>
        <v>305248.5</v>
      </c>
      <c r="K168" s="32">
        <v>0</v>
      </c>
      <c r="L168" s="32"/>
      <c r="M168" s="32">
        <f t="shared" ref="M168:M176" si="46">K168+L168</f>
        <v>0</v>
      </c>
      <c r="N168" s="32">
        <v>0</v>
      </c>
      <c r="O168" s="97"/>
      <c r="P168" s="32">
        <f t="shared" ref="P168:P176" si="47">N168+O168</f>
        <v>0</v>
      </c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74</v>
      </c>
      <c r="G169" s="132" t="s">
        <v>48</v>
      </c>
      <c r="H169" s="32">
        <v>24150</v>
      </c>
      <c r="I169" s="32">
        <v>9766.5</v>
      </c>
      <c r="J169" s="32">
        <f t="shared" si="45"/>
        <v>33916.5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1486350</v>
      </c>
      <c r="I170" s="32">
        <v>-87898.5</v>
      </c>
      <c r="J170" s="32">
        <f t="shared" si="45"/>
        <v>1398451.5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82" t="s">
        <v>220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219</v>
      </c>
      <c r="G171" s="132" t="s">
        <v>48</v>
      </c>
      <c r="H171" s="32">
        <v>165150</v>
      </c>
      <c r="I171" s="32">
        <v>-9766.5</v>
      </c>
      <c r="J171" s="32">
        <f t="shared" si="45"/>
        <v>155383.5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230</v>
      </c>
      <c r="B172" s="709"/>
      <c r="C172" s="709"/>
      <c r="D172" s="709"/>
      <c r="E172" s="709"/>
      <c r="F172" s="709"/>
      <c r="G172" s="710"/>
      <c r="H172" s="101">
        <f>SUM(H168:H171)</f>
        <v>1893000</v>
      </c>
      <c r="I172" s="101">
        <f t="shared" ref="I172:P172" si="48">SUM(I168:I171)</f>
        <v>0</v>
      </c>
      <c r="J172" s="101">
        <f t="shared" si="48"/>
        <v>1893000</v>
      </c>
      <c r="K172" s="101">
        <f t="shared" si="48"/>
        <v>0</v>
      </c>
      <c r="L172" s="101">
        <f t="shared" si="48"/>
        <v>0</v>
      </c>
      <c r="M172" s="101">
        <f t="shared" si="48"/>
        <v>0</v>
      </c>
      <c r="N172" s="101">
        <f t="shared" si="48"/>
        <v>0</v>
      </c>
      <c r="O172" s="101">
        <f t="shared" si="48"/>
        <v>0</v>
      </c>
      <c r="P172" s="101">
        <f t="shared" si="48"/>
        <v>0</v>
      </c>
    </row>
    <row r="173" spans="1:16" x14ac:dyDescent="0.3">
      <c r="A173" s="717" t="s">
        <v>245</v>
      </c>
      <c r="B173" s="718"/>
      <c r="C173" s="718"/>
      <c r="D173" s="718"/>
      <c r="E173" s="718"/>
      <c r="F173" s="718"/>
      <c r="G173" s="718"/>
      <c r="H173" s="718"/>
      <c r="I173" s="718"/>
      <c r="J173" s="718"/>
      <c r="K173" s="718"/>
      <c r="L173" s="718"/>
      <c r="M173" s="718"/>
      <c r="N173" s="718"/>
      <c r="O173" s="718"/>
      <c r="P173" s="719"/>
    </row>
    <row r="174" spans="1:16" x14ac:dyDescent="0.3">
      <c r="A174" s="129" t="s">
        <v>81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82</v>
      </c>
      <c r="G174" s="132" t="s">
        <v>244</v>
      </c>
      <c r="H174" s="32">
        <v>288848.34999999998</v>
      </c>
      <c r="I174" s="32"/>
      <c r="J174" s="32">
        <f>SUM(H174:I174)</f>
        <v>288848.34999999998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241</v>
      </c>
      <c r="B175" s="133" t="s">
        <v>43</v>
      </c>
      <c r="C175" s="133" t="s">
        <v>243</v>
      </c>
      <c r="D175" s="134" t="s">
        <v>242</v>
      </c>
      <c r="E175" s="134" t="s">
        <v>54</v>
      </c>
      <c r="F175" s="134" t="s">
        <v>240</v>
      </c>
      <c r="G175" s="132" t="s">
        <v>244</v>
      </c>
      <c r="H175" s="32">
        <v>13500</v>
      </c>
      <c r="I175" s="32"/>
      <c r="J175" s="32">
        <f t="shared" ref="J175:J176" si="49">SUM(H175:I175)</f>
        <v>13500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243</v>
      </c>
      <c r="D176" s="134" t="s">
        <v>242</v>
      </c>
      <c r="E176" s="134" t="s">
        <v>54</v>
      </c>
      <c r="F176" s="134" t="s">
        <v>92</v>
      </c>
      <c r="G176" s="132" t="s">
        <v>244</v>
      </c>
      <c r="H176" s="32">
        <v>71200</v>
      </c>
      <c r="I176" s="32"/>
      <c r="J176" s="32">
        <f t="shared" si="49"/>
        <v>71200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708" t="s">
        <v>246</v>
      </c>
      <c r="B177" s="709"/>
      <c r="C177" s="709"/>
      <c r="D177" s="709"/>
      <c r="E177" s="709"/>
      <c r="F177" s="709"/>
      <c r="G177" s="710"/>
      <c r="H177" s="101">
        <f>SUM(H174:H176)</f>
        <v>373548.35</v>
      </c>
      <c r="I177" s="101">
        <f t="shared" ref="I177:P177" si="50">SUM(I174:I176)</f>
        <v>0</v>
      </c>
      <c r="J177" s="101">
        <f t="shared" si="50"/>
        <v>373548.35</v>
      </c>
      <c r="K177" s="101">
        <f t="shared" si="50"/>
        <v>0</v>
      </c>
      <c r="L177" s="101">
        <f t="shared" si="50"/>
        <v>0</v>
      </c>
      <c r="M177" s="101">
        <f t="shared" si="50"/>
        <v>0</v>
      </c>
      <c r="N177" s="101">
        <f t="shared" si="50"/>
        <v>0</v>
      </c>
      <c r="O177" s="101">
        <f t="shared" si="50"/>
        <v>0</v>
      </c>
      <c r="P177" s="101">
        <f t="shared" si="50"/>
        <v>0</v>
      </c>
    </row>
    <row r="178" spans="1:16" x14ac:dyDescent="0.3">
      <c r="A178" s="701" t="s">
        <v>131</v>
      </c>
      <c r="B178" s="701"/>
      <c r="C178" s="701"/>
      <c r="D178" s="701"/>
      <c r="E178" s="701"/>
      <c r="F178" s="701"/>
      <c r="G178" s="701"/>
      <c r="H178" s="103">
        <f t="shared" ref="H178:P178" si="51">H67+H101+H104+H116+H120+H151+H157+H136+H160+H166+H144+H140+H148+H172+H177</f>
        <v>128777658.56999999</v>
      </c>
      <c r="I178" s="103">
        <f t="shared" si="51"/>
        <v>0</v>
      </c>
      <c r="J178" s="103">
        <f t="shared" si="51"/>
        <v>128777658.56999999</v>
      </c>
      <c r="K178" s="103">
        <f t="shared" si="51"/>
        <v>33521479.18</v>
      </c>
      <c r="L178" s="103">
        <f t="shared" si="51"/>
        <v>0</v>
      </c>
      <c r="M178" s="103">
        <f t="shared" si="51"/>
        <v>33521479.18</v>
      </c>
      <c r="N178" s="103">
        <f t="shared" si="51"/>
        <v>34259965.640000001</v>
      </c>
      <c r="O178" s="103">
        <f t="shared" si="51"/>
        <v>0</v>
      </c>
      <c r="P178" s="103">
        <f t="shared" si="51"/>
        <v>34259965.640000001</v>
      </c>
    </row>
    <row r="179" spans="1:1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6" x14ac:dyDescent="0.3">
      <c r="A180" s="72" t="s">
        <v>132</v>
      </c>
      <c r="B180" s="73"/>
      <c r="C180" s="72"/>
      <c r="D180" s="72"/>
      <c r="E180" s="698" t="s">
        <v>133</v>
      </c>
      <c r="F180" s="698"/>
      <c r="G180" s="698"/>
      <c r="H180" s="1"/>
      <c r="I180" s="1"/>
      <c r="J180" s="1"/>
      <c r="K180" s="1"/>
      <c r="L180" s="1"/>
      <c r="M180" s="1"/>
      <c r="N180" s="1"/>
    </row>
    <row r="181" spans="1:16" x14ac:dyDescent="0.3">
      <c r="A181" s="2" t="s">
        <v>134</v>
      </c>
      <c r="B181" s="696" t="s">
        <v>135</v>
      </c>
      <c r="C181" s="699"/>
      <c r="D181" s="699"/>
      <c r="E181" s="699" t="s">
        <v>136</v>
      </c>
      <c r="F181" s="699"/>
      <c r="G181" s="699"/>
      <c r="H181" s="1"/>
      <c r="I181" s="1"/>
      <c r="J181" s="1"/>
      <c r="K181" s="1"/>
      <c r="L181" s="1"/>
      <c r="M181" s="1"/>
      <c r="N181" s="1"/>
    </row>
    <row r="182" spans="1:16" x14ac:dyDescent="0.3">
      <c r="A182" s="2"/>
      <c r="B182" s="309"/>
      <c r="C182" s="309"/>
      <c r="D182" s="309"/>
      <c r="E182" s="309"/>
      <c r="F182" s="309"/>
      <c r="G182" s="309"/>
      <c r="H182" s="1"/>
      <c r="I182" s="1"/>
      <c r="J182" s="1"/>
      <c r="K182" s="1"/>
      <c r="L182" s="1"/>
      <c r="M182" s="1"/>
      <c r="N182" s="1"/>
    </row>
    <row r="183" spans="1:16" x14ac:dyDescent="0.3">
      <c r="A183" s="72" t="s">
        <v>152</v>
      </c>
      <c r="B183" s="73"/>
      <c r="C183" s="75"/>
      <c r="D183" s="75"/>
      <c r="E183" s="5"/>
      <c r="F183" s="695" t="s">
        <v>138</v>
      </c>
      <c r="G183" s="695"/>
      <c r="H183" s="1"/>
      <c r="I183" s="1"/>
      <c r="J183" s="1"/>
      <c r="K183" s="1"/>
      <c r="L183" s="1"/>
      <c r="M183" s="1"/>
      <c r="N183" s="1"/>
    </row>
    <row r="184" spans="1:16" x14ac:dyDescent="0.3">
      <c r="A184" s="2" t="s">
        <v>134</v>
      </c>
      <c r="B184" s="696" t="s">
        <v>135</v>
      </c>
      <c r="C184" s="697"/>
      <c r="D184" s="697"/>
      <c r="E184" s="76"/>
      <c r="F184" s="697" t="s">
        <v>136</v>
      </c>
      <c r="G184" s="697"/>
      <c r="H184" s="1"/>
      <c r="I184" s="1"/>
      <c r="J184" s="1"/>
      <c r="K184" s="1"/>
      <c r="L184" s="1"/>
      <c r="M184" s="1"/>
      <c r="N184" s="1"/>
    </row>
    <row r="185" spans="1:16" x14ac:dyDescent="0.3">
      <c r="A185" s="2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</row>
    <row r="186" spans="1:16" x14ac:dyDescent="0.3">
      <c r="A186" s="72" t="s">
        <v>153</v>
      </c>
      <c r="B186" s="73"/>
      <c r="C186" s="75"/>
      <c r="D186" s="75"/>
      <c r="E186" s="5"/>
      <c r="F186" s="695" t="s">
        <v>140</v>
      </c>
      <c r="G186" s="695"/>
      <c r="H186" s="1"/>
      <c r="I186" s="1"/>
      <c r="J186" s="1"/>
      <c r="K186" s="1"/>
      <c r="L186" s="1"/>
      <c r="M186" s="1"/>
      <c r="N186" s="1"/>
    </row>
    <row r="187" spans="1:16" x14ac:dyDescent="0.3">
      <c r="A187" s="2" t="s">
        <v>141</v>
      </c>
      <c r="B187" s="696" t="s">
        <v>135</v>
      </c>
      <c r="C187" s="697"/>
      <c r="D187" s="697"/>
      <c r="E187" s="76"/>
      <c r="F187" s="697" t="s">
        <v>136</v>
      </c>
      <c r="G187" s="697"/>
      <c r="H187" s="1"/>
      <c r="I187" s="1"/>
      <c r="J187" s="1"/>
      <c r="K187" s="1"/>
      <c r="L187" s="1"/>
      <c r="M187" s="1"/>
      <c r="N187" s="1"/>
    </row>
  </sheetData>
  <mergeCells count="59">
    <mergeCell ref="F183:G183"/>
    <mergeCell ref="B184:D184"/>
    <mergeCell ref="F184:G184"/>
    <mergeCell ref="F186:G186"/>
    <mergeCell ref="B187:D187"/>
    <mergeCell ref="F187:G187"/>
    <mergeCell ref="B181:D181"/>
    <mergeCell ref="E181:G181"/>
    <mergeCell ref="A157:G157"/>
    <mergeCell ref="A158:P158"/>
    <mergeCell ref="A160:G160"/>
    <mergeCell ref="A161:P161"/>
    <mergeCell ref="A166:G166"/>
    <mergeCell ref="A167:P167"/>
    <mergeCell ref="A172:G172"/>
    <mergeCell ref="A173:P173"/>
    <mergeCell ref="A177:G177"/>
    <mergeCell ref="A178:G178"/>
    <mergeCell ref="E180:G18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7"/>
  <sheetViews>
    <sheetView topLeftCell="A145" zoomScale="70" zoomScaleNormal="70" workbookViewId="0">
      <selection activeCell="J178" sqref="J17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305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306</v>
      </c>
      <c r="C24" s="703"/>
      <c r="D24" s="703"/>
      <c r="E24" s="703"/>
      <c r="F24" s="703"/>
      <c r="G24" s="703"/>
      <c r="H24" s="703"/>
      <c r="I24" s="703"/>
      <c r="J24" s="95" t="str">
        <f>H19</f>
        <v>23 мая 2025</v>
      </c>
      <c r="K24" s="1"/>
      <c r="L24" s="1"/>
      <c r="M24" s="1"/>
      <c r="P24" s="31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20"/>
      <c r="M25" s="320"/>
      <c r="O25" s="32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20"/>
      <c r="M26" s="320"/>
      <c r="O26" s="320" t="s">
        <v>16</v>
      </c>
      <c r="P26" s="17" t="str">
        <f>H19</f>
        <v>23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16"/>
      <c r="I27" s="316"/>
      <c r="J27" s="316"/>
      <c r="L27" s="320"/>
      <c r="M27" s="320"/>
      <c r="O27" s="32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16"/>
      <c r="I28" s="316"/>
      <c r="J28" s="316"/>
      <c r="L28" s="320"/>
      <c r="M28" s="320"/>
      <c r="O28" s="32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20"/>
      <c r="M29" s="320"/>
      <c r="O29" s="32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20"/>
      <c r="M30" s="320"/>
      <c r="O30" s="32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20"/>
      <c r="M31" s="320"/>
      <c r="O31" s="32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20"/>
      <c r="M32" s="320"/>
      <c r="O32" s="32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45796</v>
      </c>
      <c r="I34" s="318" t="s">
        <v>150</v>
      </c>
      <c r="J34" s="318" t="s">
        <v>151</v>
      </c>
      <c r="K34" s="96">
        <f>H34</f>
        <v>45796</v>
      </c>
      <c r="L34" s="318" t="s">
        <v>150</v>
      </c>
      <c r="M34" s="318" t="s">
        <v>151</v>
      </c>
      <c r="N34" s="96">
        <f>H34</f>
        <v>45796</v>
      </c>
      <c r="O34" s="318" t="s">
        <v>150</v>
      </c>
      <c r="P34" s="318" t="s">
        <v>151</v>
      </c>
    </row>
    <row r="35" spans="1:16" x14ac:dyDescent="0.3">
      <c r="A35" s="317">
        <v>1</v>
      </c>
      <c r="B35" s="317">
        <f t="shared" ref="B35:G35" si="0">SUM(A35+1)</f>
        <v>2</v>
      </c>
      <c r="C35" s="317">
        <f t="shared" si="0"/>
        <v>3</v>
      </c>
      <c r="D35" s="317">
        <f t="shared" si="0"/>
        <v>4</v>
      </c>
      <c r="E35" s="317">
        <f t="shared" si="0"/>
        <v>5</v>
      </c>
      <c r="F35" s="317">
        <f t="shared" si="0"/>
        <v>6</v>
      </c>
      <c r="G35" s="317">
        <f t="shared" si="0"/>
        <v>7</v>
      </c>
      <c r="H35" s="317">
        <v>8</v>
      </c>
      <c r="I35" s="317">
        <v>9</v>
      </c>
      <c r="J35" s="317">
        <v>10</v>
      </c>
      <c r="K35" s="317">
        <v>11</v>
      </c>
      <c r="L35" s="317">
        <v>12</v>
      </c>
      <c r="M35" s="317">
        <v>13</v>
      </c>
      <c r="N35" s="317">
        <v>14</v>
      </c>
      <c r="O35" s="317">
        <v>15</v>
      </c>
      <c r="P35" s="31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17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317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17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153970.29999999999</v>
      </c>
      <c r="I82" s="32"/>
      <c r="J82" s="32">
        <f t="shared" si="5"/>
        <v>153970.29999999999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17" t="s">
        <v>103</v>
      </c>
      <c r="B85" s="40" t="s">
        <v>43</v>
      </c>
      <c r="C85" s="40" t="s">
        <v>100</v>
      </c>
      <c r="D85" s="29" t="s">
        <v>101</v>
      </c>
      <c r="E85" s="317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17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25469.7</v>
      </c>
      <c r="I89" s="32"/>
      <c r="J89" s="32">
        <f t="shared" si="5"/>
        <v>25469.7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12818382.879999997</v>
      </c>
      <c r="I101" s="98">
        <f t="shared" ref="I101:P101" si="8">SUM(I69:I100)</f>
        <v>0</v>
      </c>
      <c r="J101" s="98">
        <f t="shared" si="8"/>
        <v>12818382.879999997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24042615.139999997</v>
      </c>
      <c r="I123" s="32"/>
      <c r="J123" s="32">
        <f t="shared" ref="J123:J126" si="14">H123+I123</f>
        <v>24042615.139999997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44255.62</v>
      </c>
      <c r="I124" s="32"/>
      <c r="J124" s="32">
        <f t="shared" si="14"/>
        <v>44255.62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40702194.93</v>
      </c>
      <c r="I128" s="32"/>
      <c r="J128" s="32">
        <f t="shared" ref="J128:J134" si="18">H128+I128</f>
        <v>40702194.93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74015.05</v>
      </c>
      <c r="I129" s="32"/>
      <c r="J129" s="32">
        <f t="shared" si="18"/>
        <v>74015.05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52022944.899999999</v>
      </c>
      <c r="I135" s="101">
        <f t="shared" ref="I135:P135" si="20">SUM(I128:I134)</f>
        <v>0</v>
      </c>
      <c r="J135" s="101">
        <f t="shared" si="20"/>
        <v>52022944.899999999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81262618.019999996</v>
      </c>
      <c r="I136" s="101">
        <f t="shared" ref="I136:P136" si="21">I127+I135</f>
        <v>0</v>
      </c>
      <c r="J136" s="101">
        <f t="shared" si="21"/>
        <v>81262618.019999996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5.2" customHeight="1" x14ac:dyDescent="0.3">
      <c r="A153" s="82" t="s">
        <v>236</v>
      </c>
      <c r="B153" s="106" t="s">
        <v>43</v>
      </c>
      <c r="C153" s="106" t="s">
        <v>100</v>
      </c>
      <c r="D153" s="107" t="s">
        <v>169</v>
      </c>
      <c r="E153" s="107" t="s">
        <v>54</v>
      </c>
      <c r="F153" s="107" t="s">
        <v>235</v>
      </c>
      <c r="G153" s="108" t="s">
        <v>170</v>
      </c>
      <c r="H153" s="32">
        <v>24196.5</v>
      </c>
      <c r="I153" s="32"/>
      <c r="J153" s="32">
        <f>H153+I153</f>
        <v>24196.5</v>
      </c>
      <c r="K153" s="32">
        <v>0</v>
      </c>
      <c r="L153" s="32"/>
      <c r="M153" s="32">
        <f>K153+L153</f>
        <v>0</v>
      </c>
      <c r="N153" s="32">
        <v>0</v>
      </c>
      <c r="O153" s="97"/>
      <c r="P153" s="32">
        <f>N153+O153</f>
        <v>0</v>
      </c>
    </row>
    <row r="154" spans="1:16" ht="25.2" customHeight="1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6.4" x14ac:dyDescent="0.3">
      <c r="A155" s="105" t="s">
        <v>161</v>
      </c>
      <c r="B155" s="106" t="s">
        <v>43</v>
      </c>
      <c r="C155" s="106" t="s">
        <v>100</v>
      </c>
      <c r="D155" s="107" t="s">
        <v>169</v>
      </c>
      <c r="E155" s="107" t="s">
        <v>164</v>
      </c>
      <c r="F155" s="107" t="s">
        <v>165</v>
      </c>
      <c r="G155" s="108" t="s">
        <v>170</v>
      </c>
      <c r="H155" s="32">
        <v>876245</v>
      </c>
      <c r="I155" s="32"/>
      <c r="J155" s="32">
        <f>H155+I155</f>
        <v>876245</v>
      </c>
      <c r="K155" s="32">
        <v>0</v>
      </c>
      <c r="L155" s="32"/>
      <c r="M155" s="32">
        <f t="shared" ref="M155:M156" si="35">K155+L155</f>
        <v>0</v>
      </c>
      <c r="N155" s="32">
        <v>0</v>
      </c>
      <c r="O155" s="97"/>
      <c r="P155" s="32">
        <f t="shared" ref="P155:P156" si="36">N155+O155</f>
        <v>0</v>
      </c>
    </row>
    <row r="156" spans="1:16" x14ac:dyDescent="0.3">
      <c r="A156" s="40" t="s">
        <v>91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92</v>
      </c>
      <c r="G156" s="108" t="s">
        <v>170</v>
      </c>
      <c r="H156" s="32">
        <v>1717.5</v>
      </c>
      <c r="I156" s="32"/>
      <c r="J156" s="32">
        <f>H156+I156</f>
        <v>1717.5</v>
      </c>
      <c r="K156" s="32">
        <v>0</v>
      </c>
      <c r="L156" s="32"/>
      <c r="M156" s="32">
        <f t="shared" si="35"/>
        <v>0</v>
      </c>
      <c r="N156" s="32">
        <v>0</v>
      </c>
      <c r="O156" s="97"/>
      <c r="P156" s="32">
        <f t="shared" si="36"/>
        <v>0</v>
      </c>
    </row>
    <row r="157" spans="1:16" x14ac:dyDescent="0.3">
      <c r="A157" s="708" t="s">
        <v>176</v>
      </c>
      <c r="B157" s="709"/>
      <c r="C157" s="709"/>
      <c r="D157" s="709"/>
      <c r="E157" s="709"/>
      <c r="F157" s="709"/>
      <c r="G157" s="710"/>
      <c r="H157" s="101">
        <f>SUM(H153:H156)</f>
        <v>995936</v>
      </c>
      <c r="I157" s="101">
        <f t="shared" ref="I157:P157" si="37">SUM(I153:I156)</f>
        <v>0</v>
      </c>
      <c r="J157" s="101">
        <f t="shared" si="37"/>
        <v>995936</v>
      </c>
      <c r="K157" s="101">
        <f t="shared" si="37"/>
        <v>0</v>
      </c>
      <c r="L157" s="101">
        <f t="shared" si="37"/>
        <v>0</v>
      </c>
      <c r="M157" s="101">
        <f t="shared" si="37"/>
        <v>0</v>
      </c>
      <c r="N157" s="101">
        <f t="shared" si="37"/>
        <v>0</v>
      </c>
      <c r="O157" s="101">
        <f t="shared" si="37"/>
        <v>0</v>
      </c>
      <c r="P157" s="101">
        <f t="shared" si="37"/>
        <v>0</v>
      </c>
    </row>
    <row r="158" spans="1:16" x14ac:dyDescent="0.3">
      <c r="A158" s="717" t="s">
        <v>187</v>
      </c>
      <c r="B158" s="718"/>
      <c r="C158" s="718"/>
      <c r="D158" s="718"/>
      <c r="E158" s="718"/>
      <c r="F158" s="718"/>
      <c r="G158" s="718"/>
      <c r="H158" s="718"/>
      <c r="I158" s="718"/>
      <c r="J158" s="718"/>
      <c r="K158" s="718"/>
      <c r="L158" s="718"/>
      <c r="M158" s="718"/>
      <c r="N158" s="718"/>
      <c r="O158" s="718"/>
      <c r="P158" s="719"/>
    </row>
    <row r="159" spans="1:16" x14ac:dyDescent="0.3">
      <c r="A159" s="129" t="s">
        <v>81</v>
      </c>
      <c r="B159" s="130" t="s">
        <v>43</v>
      </c>
      <c r="C159" s="131" t="s">
        <v>100</v>
      </c>
      <c r="D159" s="131" t="s">
        <v>188</v>
      </c>
      <c r="E159" s="131">
        <v>244</v>
      </c>
      <c r="F159" s="131" t="s">
        <v>82</v>
      </c>
      <c r="G159" s="132" t="s">
        <v>189</v>
      </c>
      <c r="H159" s="32">
        <v>3150000</v>
      </c>
      <c r="I159" s="32"/>
      <c r="J159" s="32">
        <f>H159+I159</f>
        <v>3150000</v>
      </c>
      <c r="K159" s="32">
        <v>0</v>
      </c>
      <c r="L159" s="32"/>
      <c r="M159" s="32">
        <f t="shared" ref="M159" si="38">K159+L159</f>
        <v>0</v>
      </c>
      <c r="N159" s="32">
        <v>0</v>
      </c>
      <c r="O159" s="97"/>
      <c r="P159" s="32">
        <f t="shared" ref="P159" si="39">N159+O159</f>
        <v>0</v>
      </c>
    </row>
    <row r="160" spans="1:16" x14ac:dyDescent="0.3">
      <c r="A160" s="708" t="s">
        <v>190</v>
      </c>
      <c r="B160" s="709"/>
      <c r="C160" s="709"/>
      <c r="D160" s="709"/>
      <c r="E160" s="709"/>
      <c r="F160" s="709"/>
      <c r="G160" s="710"/>
      <c r="H160" s="101">
        <f>SUM(H159)</f>
        <v>3150000</v>
      </c>
      <c r="I160" s="101">
        <f t="shared" ref="I160:P160" si="40">SUM(I159)</f>
        <v>0</v>
      </c>
      <c r="J160" s="101">
        <f t="shared" si="40"/>
        <v>3150000</v>
      </c>
      <c r="K160" s="101">
        <f t="shared" si="40"/>
        <v>0</v>
      </c>
      <c r="L160" s="101">
        <f t="shared" si="40"/>
        <v>0</v>
      </c>
      <c r="M160" s="101">
        <f t="shared" si="40"/>
        <v>0</v>
      </c>
      <c r="N160" s="101">
        <f t="shared" si="40"/>
        <v>0</v>
      </c>
      <c r="O160" s="101">
        <f t="shared" si="40"/>
        <v>0</v>
      </c>
      <c r="P160" s="101">
        <f t="shared" si="40"/>
        <v>0</v>
      </c>
    </row>
    <row r="161" spans="1:16" x14ac:dyDescent="0.3">
      <c r="A161" s="720" t="s">
        <v>191</v>
      </c>
      <c r="B161" s="721"/>
      <c r="C161" s="721"/>
      <c r="D161" s="721"/>
      <c r="E161" s="721"/>
      <c r="F161" s="721"/>
      <c r="G161" s="721"/>
      <c r="H161" s="721"/>
      <c r="I161" s="721"/>
      <c r="J161" s="721"/>
      <c r="K161" s="721"/>
      <c r="L161" s="721"/>
      <c r="M161" s="721"/>
      <c r="N161" s="721"/>
      <c r="O161" s="721"/>
      <c r="P161" s="722"/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193</v>
      </c>
      <c r="E162" s="134" t="s">
        <v>174</v>
      </c>
      <c r="F162" s="134" t="s">
        <v>171</v>
      </c>
      <c r="G162" s="132" t="s">
        <v>195</v>
      </c>
      <c r="H162" s="32">
        <v>4312</v>
      </c>
      <c r="I162" s="32">
        <v>2772</v>
      </c>
      <c r="J162" s="32">
        <f t="shared" ref="J162:J165" si="41">H162+I162</f>
        <v>7084</v>
      </c>
      <c r="K162" s="32">
        <v>0</v>
      </c>
      <c r="L162" s="32"/>
      <c r="M162" s="32">
        <f t="shared" ref="M162:M165" si="42">K162+L162</f>
        <v>0</v>
      </c>
      <c r="N162" s="32">
        <v>0</v>
      </c>
      <c r="O162" s="97"/>
      <c r="P162" s="32">
        <f t="shared" ref="P162:P165" si="43">N162+O162</f>
        <v>0</v>
      </c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194</v>
      </c>
      <c r="E163" s="134" t="s">
        <v>174</v>
      </c>
      <c r="F163" s="134" t="s">
        <v>171</v>
      </c>
      <c r="G163" s="132" t="s">
        <v>48</v>
      </c>
      <c r="H163" s="32">
        <v>1848</v>
      </c>
      <c r="I163" s="32">
        <v>1188</v>
      </c>
      <c r="J163" s="32">
        <f t="shared" si="41"/>
        <v>3036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193</v>
      </c>
      <c r="E164" s="134" t="s">
        <v>164</v>
      </c>
      <c r="F164" s="134" t="s">
        <v>165</v>
      </c>
      <c r="G164" s="132" t="s">
        <v>195</v>
      </c>
      <c r="H164" s="32">
        <v>1260000</v>
      </c>
      <c r="I164" s="32"/>
      <c r="J164" s="32">
        <f t="shared" si="41"/>
        <v>1260000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194</v>
      </c>
      <c r="E165" s="134" t="s">
        <v>164</v>
      </c>
      <c r="F165" s="134" t="s">
        <v>165</v>
      </c>
      <c r="G165" s="132" t="s">
        <v>48</v>
      </c>
      <c r="H165" s="32">
        <v>540000</v>
      </c>
      <c r="I165" s="32"/>
      <c r="J165" s="32">
        <f t="shared" si="41"/>
        <v>540000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x14ac:dyDescent="0.3">
      <c r="A166" s="708" t="s">
        <v>196</v>
      </c>
      <c r="B166" s="709"/>
      <c r="C166" s="709"/>
      <c r="D166" s="709"/>
      <c r="E166" s="709"/>
      <c r="F166" s="709"/>
      <c r="G166" s="710"/>
      <c r="H166" s="101">
        <f>SUM(H162:H165)</f>
        <v>1806160</v>
      </c>
      <c r="I166" s="101">
        <f t="shared" ref="I166:P166" si="44">SUM(I162:I165)</f>
        <v>3960</v>
      </c>
      <c r="J166" s="101">
        <f>SUM(J162:J165)</f>
        <v>1810120</v>
      </c>
      <c r="K166" s="101">
        <f t="shared" si="44"/>
        <v>0</v>
      </c>
      <c r="L166" s="101">
        <f t="shared" si="44"/>
        <v>0</v>
      </c>
      <c r="M166" s="101">
        <f t="shared" si="44"/>
        <v>0</v>
      </c>
      <c r="N166" s="101">
        <f t="shared" si="44"/>
        <v>0</v>
      </c>
      <c r="O166" s="101">
        <f t="shared" si="44"/>
        <v>0</v>
      </c>
      <c r="P166" s="101">
        <f t="shared" si="44"/>
        <v>0</v>
      </c>
    </row>
    <row r="167" spans="1:16" x14ac:dyDescent="0.3">
      <c r="A167" s="738" t="s">
        <v>260</v>
      </c>
      <c r="B167" s="739"/>
      <c r="C167" s="739"/>
      <c r="D167" s="739"/>
      <c r="E167" s="739"/>
      <c r="F167" s="739"/>
      <c r="G167" s="739"/>
      <c r="H167" s="739"/>
      <c r="I167" s="739"/>
      <c r="J167" s="739"/>
      <c r="K167" s="739"/>
      <c r="L167" s="739"/>
      <c r="M167" s="739"/>
      <c r="N167" s="739"/>
      <c r="O167" s="739"/>
      <c r="P167" s="740"/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74</v>
      </c>
      <c r="G168" s="132" t="s">
        <v>225</v>
      </c>
      <c r="H168" s="32">
        <v>305248.5</v>
      </c>
      <c r="I168" s="32"/>
      <c r="J168" s="32">
        <f t="shared" ref="J168:J171" si="45">H168+I168</f>
        <v>305248.5</v>
      </c>
      <c r="K168" s="32">
        <v>0</v>
      </c>
      <c r="L168" s="32"/>
      <c r="M168" s="32">
        <f t="shared" ref="M168:M176" si="46">K168+L168</f>
        <v>0</v>
      </c>
      <c r="N168" s="32">
        <v>0</v>
      </c>
      <c r="O168" s="97"/>
      <c r="P168" s="32">
        <f t="shared" ref="P168:P176" si="47">N168+O168</f>
        <v>0</v>
      </c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226</v>
      </c>
      <c r="E169" s="134" t="s">
        <v>54</v>
      </c>
      <c r="F169" s="134" t="s">
        <v>74</v>
      </c>
      <c r="G169" s="132" t="s">
        <v>48</v>
      </c>
      <c r="H169" s="32">
        <v>33916.5</v>
      </c>
      <c r="I169" s="32"/>
      <c r="J169" s="32">
        <f t="shared" si="45"/>
        <v>33916.5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1398451.5</v>
      </c>
      <c r="I170" s="32"/>
      <c r="J170" s="32">
        <f t="shared" si="45"/>
        <v>1398451.5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82" t="s">
        <v>220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219</v>
      </c>
      <c r="G171" s="132" t="s">
        <v>48</v>
      </c>
      <c r="H171" s="32">
        <v>155383.5</v>
      </c>
      <c r="I171" s="32"/>
      <c r="J171" s="32">
        <f t="shared" si="45"/>
        <v>155383.5</v>
      </c>
      <c r="K171" s="32">
        <v>0</v>
      </c>
      <c r="L171" s="32"/>
      <c r="M171" s="32">
        <f t="shared" si="46"/>
        <v>0</v>
      </c>
      <c r="N171" s="32">
        <v>0</v>
      </c>
      <c r="O171" s="97"/>
      <c r="P171" s="32">
        <f t="shared" si="47"/>
        <v>0</v>
      </c>
    </row>
    <row r="172" spans="1:16" x14ac:dyDescent="0.3">
      <c r="A172" s="708" t="s">
        <v>230</v>
      </c>
      <c r="B172" s="709"/>
      <c r="C172" s="709"/>
      <c r="D172" s="709"/>
      <c r="E172" s="709"/>
      <c r="F172" s="709"/>
      <c r="G172" s="710"/>
      <c r="H172" s="101">
        <f>SUM(H168:H171)</f>
        <v>1893000</v>
      </c>
      <c r="I172" s="101">
        <f t="shared" ref="I172:P172" si="48">SUM(I168:I171)</f>
        <v>0</v>
      </c>
      <c r="J172" s="101">
        <f t="shared" si="48"/>
        <v>1893000</v>
      </c>
      <c r="K172" s="101">
        <f t="shared" si="48"/>
        <v>0</v>
      </c>
      <c r="L172" s="101">
        <f t="shared" si="48"/>
        <v>0</v>
      </c>
      <c r="M172" s="101">
        <f t="shared" si="48"/>
        <v>0</v>
      </c>
      <c r="N172" s="101">
        <f t="shared" si="48"/>
        <v>0</v>
      </c>
      <c r="O172" s="101">
        <f t="shared" si="48"/>
        <v>0</v>
      </c>
      <c r="P172" s="101">
        <f t="shared" si="48"/>
        <v>0</v>
      </c>
    </row>
    <row r="173" spans="1:16" x14ac:dyDescent="0.3">
      <c r="A173" s="717" t="s">
        <v>245</v>
      </c>
      <c r="B173" s="718"/>
      <c r="C173" s="718"/>
      <c r="D173" s="718"/>
      <c r="E173" s="718"/>
      <c r="F173" s="718"/>
      <c r="G173" s="718"/>
      <c r="H173" s="718"/>
      <c r="I173" s="718"/>
      <c r="J173" s="718"/>
      <c r="K173" s="718"/>
      <c r="L173" s="718"/>
      <c r="M173" s="718"/>
      <c r="N173" s="718"/>
      <c r="O173" s="718"/>
      <c r="P173" s="719"/>
    </row>
    <row r="174" spans="1:16" x14ac:dyDescent="0.3">
      <c r="A174" s="129" t="s">
        <v>81</v>
      </c>
      <c r="B174" s="133" t="s">
        <v>43</v>
      </c>
      <c r="C174" s="133" t="s">
        <v>243</v>
      </c>
      <c r="D174" s="134" t="s">
        <v>242</v>
      </c>
      <c r="E174" s="134" t="s">
        <v>54</v>
      </c>
      <c r="F174" s="134" t="s">
        <v>82</v>
      </c>
      <c r="G174" s="132" t="s">
        <v>244</v>
      </c>
      <c r="H174" s="32">
        <v>288848.34999999998</v>
      </c>
      <c r="I174" s="32">
        <v>14000</v>
      </c>
      <c r="J174" s="32">
        <f>SUM(H174:I174)</f>
        <v>302848.34999999998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241</v>
      </c>
      <c r="B175" s="133" t="s">
        <v>43</v>
      </c>
      <c r="C175" s="133" t="s">
        <v>243</v>
      </c>
      <c r="D175" s="134" t="s">
        <v>242</v>
      </c>
      <c r="E175" s="134" t="s">
        <v>54</v>
      </c>
      <c r="F175" s="134" t="s">
        <v>240</v>
      </c>
      <c r="G175" s="132" t="s">
        <v>244</v>
      </c>
      <c r="H175" s="32">
        <v>13500</v>
      </c>
      <c r="I175" s="32"/>
      <c r="J175" s="32">
        <f t="shared" ref="J175:J176" si="49">SUM(H175:I175)</f>
        <v>13500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243</v>
      </c>
      <c r="D176" s="134" t="s">
        <v>242</v>
      </c>
      <c r="E176" s="134" t="s">
        <v>54</v>
      </c>
      <c r="F176" s="134" t="s">
        <v>92</v>
      </c>
      <c r="G176" s="132" t="s">
        <v>244</v>
      </c>
      <c r="H176" s="32">
        <v>71200</v>
      </c>
      <c r="I176" s="32">
        <v>-14000</v>
      </c>
      <c r="J176" s="32">
        <f t="shared" si="49"/>
        <v>57200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708" t="s">
        <v>246</v>
      </c>
      <c r="B177" s="709"/>
      <c r="C177" s="709"/>
      <c r="D177" s="709"/>
      <c r="E177" s="709"/>
      <c r="F177" s="709"/>
      <c r="G177" s="710"/>
      <c r="H177" s="101">
        <f>SUM(H174:H176)</f>
        <v>373548.35</v>
      </c>
      <c r="I177" s="101">
        <f t="shared" ref="I177:P177" si="50">SUM(I174:I176)</f>
        <v>0</v>
      </c>
      <c r="J177" s="101">
        <f t="shared" si="50"/>
        <v>373548.35</v>
      </c>
      <c r="K177" s="101">
        <f t="shared" si="50"/>
        <v>0</v>
      </c>
      <c r="L177" s="101">
        <f t="shared" si="50"/>
        <v>0</v>
      </c>
      <c r="M177" s="101">
        <f t="shared" si="50"/>
        <v>0</v>
      </c>
      <c r="N177" s="101">
        <f t="shared" si="50"/>
        <v>0</v>
      </c>
      <c r="O177" s="101">
        <f t="shared" si="50"/>
        <v>0</v>
      </c>
      <c r="P177" s="101">
        <f t="shared" si="50"/>
        <v>0</v>
      </c>
    </row>
    <row r="178" spans="1:16" x14ac:dyDescent="0.3">
      <c r="A178" s="701" t="s">
        <v>131</v>
      </c>
      <c r="B178" s="701"/>
      <c r="C178" s="701"/>
      <c r="D178" s="701"/>
      <c r="E178" s="701"/>
      <c r="F178" s="701"/>
      <c r="G178" s="701"/>
      <c r="H178" s="103">
        <f t="shared" ref="H178:P178" si="51">H67+H101+H104+H116+H120+H151+H157+H136+H160+H166+H144+H140+H148+H172+H177</f>
        <v>128777658.56999999</v>
      </c>
      <c r="I178" s="103">
        <f t="shared" si="51"/>
        <v>3960</v>
      </c>
      <c r="J178" s="103">
        <f t="shared" si="51"/>
        <v>128781618.56999999</v>
      </c>
      <c r="K178" s="103">
        <f t="shared" si="51"/>
        <v>33521479.18</v>
      </c>
      <c r="L178" s="103">
        <f t="shared" si="51"/>
        <v>0</v>
      </c>
      <c r="M178" s="103">
        <f t="shared" si="51"/>
        <v>33521479.18</v>
      </c>
      <c r="N178" s="103">
        <f t="shared" si="51"/>
        <v>34259965.640000001</v>
      </c>
      <c r="O178" s="103">
        <f t="shared" si="51"/>
        <v>0</v>
      </c>
      <c r="P178" s="103">
        <f t="shared" si="51"/>
        <v>34259965.640000001</v>
      </c>
    </row>
    <row r="179" spans="1:1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6" x14ac:dyDescent="0.3">
      <c r="A180" s="72" t="s">
        <v>132</v>
      </c>
      <c r="B180" s="73"/>
      <c r="C180" s="72"/>
      <c r="D180" s="72"/>
      <c r="E180" s="698" t="s">
        <v>133</v>
      </c>
      <c r="F180" s="698"/>
      <c r="G180" s="698"/>
      <c r="H180" s="1"/>
      <c r="I180" s="1"/>
      <c r="J180" s="1"/>
      <c r="K180" s="1"/>
      <c r="L180" s="1"/>
      <c r="M180" s="1"/>
      <c r="N180" s="1"/>
    </row>
    <row r="181" spans="1:16" x14ac:dyDescent="0.3">
      <c r="A181" s="2" t="s">
        <v>134</v>
      </c>
      <c r="B181" s="696" t="s">
        <v>135</v>
      </c>
      <c r="C181" s="699"/>
      <c r="D181" s="699"/>
      <c r="E181" s="699" t="s">
        <v>136</v>
      </c>
      <c r="F181" s="699"/>
      <c r="G181" s="699"/>
      <c r="H181" s="1"/>
      <c r="I181" s="1"/>
      <c r="J181" s="1"/>
      <c r="K181" s="1"/>
      <c r="L181" s="1"/>
      <c r="M181" s="1"/>
      <c r="N181" s="1"/>
    </row>
    <row r="182" spans="1:16" x14ac:dyDescent="0.3">
      <c r="A182" s="2"/>
      <c r="B182" s="319"/>
      <c r="C182" s="319"/>
      <c r="D182" s="319"/>
      <c r="E182" s="319"/>
      <c r="F182" s="319"/>
      <c r="G182" s="319"/>
      <c r="H182" s="1"/>
      <c r="I182" s="1"/>
      <c r="J182" s="1"/>
      <c r="K182" s="1"/>
      <c r="L182" s="1"/>
      <c r="M182" s="1"/>
      <c r="N182" s="1"/>
    </row>
    <row r="183" spans="1:16" x14ac:dyDescent="0.3">
      <c r="A183" s="72" t="s">
        <v>152</v>
      </c>
      <c r="B183" s="73"/>
      <c r="C183" s="75"/>
      <c r="D183" s="75"/>
      <c r="E183" s="5"/>
      <c r="F183" s="695" t="s">
        <v>138</v>
      </c>
      <c r="G183" s="695"/>
      <c r="H183" s="1"/>
      <c r="I183" s="1"/>
      <c r="J183" s="1"/>
      <c r="K183" s="1"/>
      <c r="L183" s="1"/>
      <c r="M183" s="1"/>
      <c r="N183" s="1"/>
    </row>
    <row r="184" spans="1:16" x14ac:dyDescent="0.3">
      <c r="A184" s="2" t="s">
        <v>134</v>
      </c>
      <c r="B184" s="696" t="s">
        <v>135</v>
      </c>
      <c r="C184" s="697"/>
      <c r="D184" s="697"/>
      <c r="E184" s="76"/>
      <c r="F184" s="697" t="s">
        <v>136</v>
      </c>
      <c r="G184" s="697"/>
      <c r="H184" s="1"/>
      <c r="I184" s="1"/>
      <c r="J184" s="1"/>
      <c r="K184" s="1"/>
      <c r="L184" s="1"/>
      <c r="M184" s="1"/>
      <c r="N184" s="1"/>
    </row>
    <row r="185" spans="1:16" x14ac:dyDescent="0.3">
      <c r="A185" s="2"/>
      <c r="B185" s="2"/>
      <c r="C185" s="2"/>
      <c r="D185" s="2"/>
      <c r="E185" s="2"/>
      <c r="F185" s="2"/>
      <c r="G185" s="2"/>
      <c r="H185" s="1"/>
      <c r="I185" s="1"/>
      <c r="J185" s="1"/>
      <c r="K185" s="1"/>
      <c r="L185" s="1"/>
      <c r="M185" s="1"/>
      <c r="N185" s="1"/>
    </row>
    <row r="186" spans="1:16" x14ac:dyDescent="0.3">
      <c r="A186" s="72" t="s">
        <v>153</v>
      </c>
      <c r="B186" s="73"/>
      <c r="C186" s="75"/>
      <c r="D186" s="75"/>
      <c r="E186" s="5"/>
      <c r="F186" s="695" t="s">
        <v>140</v>
      </c>
      <c r="G186" s="695"/>
      <c r="H186" s="1"/>
      <c r="I186" s="1"/>
      <c r="J186" s="1"/>
      <c r="K186" s="1"/>
      <c r="L186" s="1"/>
      <c r="M186" s="1"/>
      <c r="N186" s="1"/>
    </row>
    <row r="187" spans="1:16" x14ac:dyDescent="0.3">
      <c r="A187" s="2" t="s">
        <v>141</v>
      </c>
      <c r="B187" s="696" t="s">
        <v>135</v>
      </c>
      <c r="C187" s="697"/>
      <c r="D187" s="697"/>
      <c r="E187" s="76"/>
      <c r="F187" s="697" t="s">
        <v>136</v>
      </c>
      <c r="G187" s="697"/>
      <c r="H187" s="1"/>
      <c r="I187" s="1"/>
      <c r="J187" s="1"/>
      <c r="K187" s="1"/>
      <c r="L187" s="1"/>
      <c r="M187" s="1"/>
      <c r="N187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B181:D181"/>
    <mergeCell ref="E181:G181"/>
    <mergeCell ref="A157:G157"/>
    <mergeCell ref="A158:P158"/>
    <mergeCell ref="A160:G160"/>
    <mergeCell ref="A161:P161"/>
    <mergeCell ref="A166:G166"/>
    <mergeCell ref="A167:P167"/>
    <mergeCell ref="A172:G172"/>
    <mergeCell ref="A173:P173"/>
    <mergeCell ref="A177:G177"/>
    <mergeCell ref="A178:G178"/>
    <mergeCell ref="E180:G180"/>
    <mergeCell ref="F183:G183"/>
    <mergeCell ref="B184:D184"/>
    <mergeCell ref="F184:G184"/>
    <mergeCell ref="F186:G186"/>
    <mergeCell ref="B187:D187"/>
    <mergeCell ref="F187:G187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opLeftCell="A76" zoomScale="80" zoomScaleNormal="80" workbookViewId="0">
      <selection activeCell="I49" sqref="I49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3.66406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156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E24" s="703" t="s">
        <v>157</v>
      </c>
      <c r="F24" s="703"/>
      <c r="G24" s="703"/>
      <c r="H24" s="703"/>
      <c r="I24" s="703"/>
      <c r="J24" s="95" t="str">
        <f>H19</f>
        <v>16 января 2025 года</v>
      </c>
      <c r="K24" s="1"/>
      <c r="L24" s="1"/>
      <c r="M24" s="1"/>
      <c r="P24" s="8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94"/>
      <c r="M25" s="94"/>
      <c r="O25" s="9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94"/>
      <c r="M26" s="94"/>
      <c r="O26" s="94" t="s">
        <v>16</v>
      </c>
      <c r="P26" s="17" t="str">
        <f>H19</f>
        <v>16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90"/>
      <c r="I27" s="90"/>
      <c r="J27" s="90"/>
      <c r="L27" s="94"/>
      <c r="M27" s="94"/>
      <c r="O27" s="9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90"/>
      <c r="I28" s="90"/>
      <c r="J28" s="90"/>
      <c r="L28" s="94"/>
      <c r="M28" s="94"/>
      <c r="O28" s="9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94"/>
      <c r="M29" s="94"/>
      <c r="O29" s="9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94"/>
      <c r="M30" s="94"/>
      <c r="O30" s="9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94"/>
      <c r="M31" s="94"/>
      <c r="O31" s="9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94"/>
      <c r="M32" s="94"/>
      <c r="O32" s="9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45672</v>
      </c>
      <c r="I34" s="92" t="s">
        <v>150</v>
      </c>
      <c r="J34" s="92" t="s">
        <v>151</v>
      </c>
      <c r="K34" s="96">
        <f>H34</f>
        <v>45672</v>
      </c>
      <c r="L34" s="92" t="s">
        <v>150</v>
      </c>
      <c r="M34" s="92" t="s">
        <v>151</v>
      </c>
      <c r="N34" s="96">
        <f>H34</f>
        <v>45672</v>
      </c>
      <c r="O34" s="92" t="s">
        <v>150</v>
      </c>
      <c r="P34" s="92" t="s">
        <v>151</v>
      </c>
    </row>
    <row r="35" spans="1:16" x14ac:dyDescent="0.3">
      <c r="A35" s="91">
        <v>1</v>
      </c>
      <c r="B35" s="91">
        <f t="shared" ref="B35:G35" si="0">SUM(A35+1)</f>
        <v>2</v>
      </c>
      <c r="C35" s="91">
        <f t="shared" si="0"/>
        <v>3</v>
      </c>
      <c r="D35" s="91">
        <f t="shared" si="0"/>
        <v>4</v>
      </c>
      <c r="E35" s="91">
        <f t="shared" si="0"/>
        <v>5</v>
      </c>
      <c r="F35" s="91">
        <f t="shared" si="0"/>
        <v>6</v>
      </c>
      <c r="G35" s="91">
        <f t="shared" si="0"/>
        <v>7</v>
      </c>
      <c r="H35" s="91">
        <v>8</v>
      </c>
      <c r="I35" s="91">
        <v>9</v>
      </c>
      <c r="J35" s="91">
        <v>10</v>
      </c>
      <c r="K35" s="91">
        <v>11</v>
      </c>
      <c r="L35" s="91">
        <v>12</v>
      </c>
      <c r="M35" s="91">
        <v>13</v>
      </c>
      <c r="N35" s="91">
        <v>14</v>
      </c>
      <c r="O35" s="91">
        <v>15</v>
      </c>
      <c r="P35" s="91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13200</v>
      </c>
      <c r="I40" s="32"/>
      <c r="J40" s="32">
        <f t="shared" si="1"/>
        <v>13200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/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73700</v>
      </c>
      <c r="I51" s="32"/>
      <c r="J51" s="32">
        <f t="shared" si="1"/>
        <v>73700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50000</v>
      </c>
      <c r="I53" s="32"/>
      <c r="J53" s="32">
        <f t="shared" si="1"/>
        <v>50000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11978035.859999999</v>
      </c>
      <c r="I60" s="83">
        <f t="shared" ref="I60:P60" si="4">SUM(I37:I59)</f>
        <v>0</v>
      </c>
      <c r="J60" s="83">
        <f t="shared" si="4"/>
        <v>11978035.859999999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91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8" si="5">H63+I63</f>
        <v>30000</v>
      </c>
      <c r="K63" s="32">
        <v>20000</v>
      </c>
      <c r="L63" s="32"/>
      <c r="M63" s="32">
        <f t="shared" ref="M63:M88" si="6">K63+L63</f>
        <v>20000</v>
      </c>
      <c r="N63" s="32">
        <v>20000</v>
      </c>
      <c r="O63" s="32"/>
      <c r="P63" s="32">
        <f t="shared" ref="P63:P88" si="7">N63+O63</f>
        <v>20000</v>
      </c>
    </row>
    <row r="64" spans="1:16" x14ac:dyDescent="0.3">
      <c r="A64" s="91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91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/>
      <c r="I65" s="32"/>
      <c r="J65" s="32">
        <f t="shared" si="5"/>
        <v>0</v>
      </c>
      <c r="K65" s="32"/>
      <c r="L65" s="32"/>
      <c r="M65" s="32">
        <f t="shared" si="6"/>
        <v>0</v>
      </c>
      <c r="N65" s="32"/>
      <c r="O65" s="32"/>
      <c r="P65" s="32">
        <f t="shared" si="7"/>
        <v>0</v>
      </c>
    </row>
    <row r="66" spans="1:16" x14ac:dyDescent="0.3">
      <c r="A66" s="40" t="s">
        <v>56</v>
      </c>
      <c r="B66" s="28" t="s">
        <v>43</v>
      </c>
      <c r="C66" s="28" t="s">
        <v>100</v>
      </c>
      <c r="D66" s="29" t="s">
        <v>101</v>
      </c>
      <c r="E66" s="30">
        <v>244</v>
      </c>
      <c r="F66" s="30">
        <v>221300</v>
      </c>
      <c r="G66" s="30">
        <v>1000</v>
      </c>
      <c r="H66" s="32"/>
      <c r="I66" s="32"/>
      <c r="J66" s="32">
        <f t="shared" si="5"/>
        <v>0</v>
      </c>
      <c r="K66" s="32"/>
      <c r="L66" s="32"/>
      <c r="M66" s="32">
        <f t="shared" si="6"/>
        <v>0</v>
      </c>
      <c r="N66" s="32"/>
      <c r="O66" s="32"/>
      <c r="P66" s="32">
        <f t="shared" si="7"/>
        <v>0</v>
      </c>
    </row>
    <row r="67" spans="1:16" x14ac:dyDescent="0.3">
      <c r="A67" s="81" t="s">
        <v>58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60</v>
      </c>
      <c r="G67" s="29" t="s">
        <v>48</v>
      </c>
      <c r="H67" s="32">
        <v>3621136.33</v>
      </c>
      <c r="I67" s="32">
        <v>-44414.58</v>
      </c>
      <c r="J67" s="32">
        <f t="shared" si="5"/>
        <v>3576721.75</v>
      </c>
      <c r="K67" s="32">
        <v>4226794.0999999996</v>
      </c>
      <c r="L67" s="32"/>
      <c r="M67" s="32">
        <f t="shared" si="6"/>
        <v>4226794.0999999996</v>
      </c>
      <c r="N67" s="32">
        <v>4420314.8899999997</v>
      </c>
      <c r="O67" s="32"/>
      <c r="P67" s="32">
        <f t="shared" si="7"/>
        <v>4420314.8899999997</v>
      </c>
    </row>
    <row r="68" spans="1:16" x14ac:dyDescent="0.3">
      <c r="A68" s="40" t="s">
        <v>61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62</v>
      </c>
      <c r="G68" s="29" t="s">
        <v>48</v>
      </c>
      <c r="H68" s="32">
        <v>1343722.52</v>
      </c>
      <c r="I68" s="32"/>
      <c r="J68" s="32">
        <f t="shared" si="5"/>
        <v>1343722.52</v>
      </c>
      <c r="K68" s="32">
        <v>1902380.6</v>
      </c>
      <c r="L68" s="32"/>
      <c r="M68" s="32">
        <f t="shared" si="6"/>
        <v>1902380.6</v>
      </c>
      <c r="N68" s="32">
        <v>1983351.63</v>
      </c>
      <c r="O68" s="32"/>
      <c r="P68" s="32">
        <f t="shared" si="7"/>
        <v>1983351.63</v>
      </c>
    </row>
    <row r="69" spans="1:16" x14ac:dyDescent="0.3">
      <c r="A69" s="40" t="s">
        <v>63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64</v>
      </c>
      <c r="G69" s="29" t="s">
        <v>48</v>
      </c>
      <c r="H69" s="32">
        <v>121057.60000000001</v>
      </c>
      <c r="I69" s="32"/>
      <c r="J69" s="32">
        <f t="shared" si="5"/>
        <v>121057.60000000001</v>
      </c>
      <c r="K69" s="32">
        <v>172092.96</v>
      </c>
      <c r="L69" s="32"/>
      <c r="M69" s="32">
        <f t="shared" si="6"/>
        <v>172092.96</v>
      </c>
      <c r="N69" s="32">
        <v>179678.2</v>
      </c>
      <c r="O69" s="32"/>
      <c r="P69" s="32">
        <f t="shared" si="7"/>
        <v>179678.2</v>
      </c>
    </row>
    <row r="70" spans="1:16" x14ac:dyDescent="0.3">
      <c r="A70" s="40" t="s">
        <v>65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66</v>
      </c>
      <c r="G70" s="29" t="s">
        <v>48</v>
      </c>
      <c r="H70" s="32">
        <v>182131.20000000001</v>
      </c>
      <c r="I70" s="32"/>
      <c r="J70" s="32">
        <f t="shared" si="5"/>
        <v>182131.20000000001</v>
      </c>
      <c r="K70" s="32">
        <v>295668.96000000002</v>
      </c>
      <c r="L70" s="32"/>
      <c r="M70" s="32">
        <f t="shared" si="6"/>
        <v>295668.96000000002</v>
      </c>
      <c r="N70" s="32">
        <v>308699.12</v>
      </c>
      <c r="O70" s="32"/>
      <c r="P70" s="32">
        <f t="shared" si="7"/>
        <v>308699.12</v>
      </c>
    </row>
    <row r="71" spans="1:16" x14ac:dyDescent="0.3">
      <c r="A71" s="81" t="s">
        <v>67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68</v>
      </c>
      <c r="G71" s="29" t="s">
        <v>48</v>
      </c>
      <c r="H71" s="32">
        <v>59536.4</v>
      </c>
      <c r="I71" s="32"/>
      <c r="J71" s="32">
        <f t="shared" si="5"/>
        <v>59536.4</v>
      </c>
      <c r="K71" s="32">
        <v>84527.22</v>
      </c>
      <c r="L71" s="32"/>
      <c r="M71" s="32">
        <f t="shared" si="6"/>
        <v>84527.22</v>
      </c>
      <c r="N71" s="32">
        <v>86184.55</v>
      </c>
      <c r="O71" s="32"/>
      <c r="P71" s="32">
        <f t="shared" si="7"/>
        <v>86184.55</v>
      </c>
    </row>
    <row r="72" spans="1:16" ht="24" x14ac:dyDescent="0.3">
      <c r="A72" s="40" t="s">
        <v>69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70</v>
      </c>
      <c r="G72" s="29" t="s">
        <v>48</v>
      </c>
      <c r="H72" s="32">
        <v>13200</v>
      </c>
      <c r="I72" s="32"/>
      <c r="J72" s="32">
        <f t="shared" si="5"/>
        <v>13200</v>
      </c>
      <c r="K72" s="32">
        <v>18000</v>
      </c>
      <c r="L72" s="32"/>
      <c r="M72" s="32">
        <f t="shared" si="6"/>
        <v>18000</v>
      </c>
      <c r="N72" s="32">
        <v>22500</v>
      </c>
      <c r="O72" s="32"/>
      <c r="P72" s="32">
        <f t="shared" si="7"/>
        <v>22500</v>
      </c>
    </row>
    <row r="73" spans="1:16" ht="24" x14ac:dyDescent="0.3">
      <c r="A73" s="81" t="s">
        <v>102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72</v>
      </c>
      <c r="G73" s="29" t="s">
        <v>48</v>
      </c>
      <c r="H73" s="32">
        <v>94200</v>
      </c>
      <c r="I73" s="32"/>
      <c r="J73" s="32">
        <f t="shared" si="5"/>
        <v>94200</v>
      </c>
      <c r="K73" s="32">
        <v>85500</v>
      </c>
      <c r="L73" s="32"/>
      <c r="M73" s="32">
        <f t="shared" si="6"/>
        <v>85500</v>
      </c>
      <c r="N73" s="32">
        <v>106875</v>
      </c>
      <c r="O73" s="32"/>
      <c r="P73" s="32">
        <f t="shared" si="7"/>
        <v>106875</v>
      </c>
    </row>
    <row r="74" spans="1:16" x14ac:dyDescent="0.3">
      <c r="A74" s="40" t="s">
        <v>73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74</v>
      </c>
      <c r="G74" s="29" t="s">
        <v>48</v>
      </c>
      <c r="H74" s="32">
        <v>120000</v>
      </c>
      <c r="I74" s="32"/>
      <c r="J74" s="32">
        <f t="shared" si="5"/>
        <v>120000</v>
      </c>
      <c r="K74" s="32">
        <v>100000</v>
      </c>
      <c r="L74" s="32"/>
      <c r="M74" s="32">
        <f t="shared" si="6"/>
        <v>100000</v>
      </c>
      <c r="N74" s="32">
        <v>100000</v>
      </c>
      <c r="O74" s="32"/>
      <c r="P74" s="32">
        <f t="shared" si="7"/>
        <v>100000</v>
      </c>
    </row>
    <row r="75" spans="1:16" x14ac:dyDescent="0.3">
      <c r="A75" s="40" t="s">
        <v>75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76</v>
      </c>
      <c r="G75" s="29" t="s">
        <v>48</v>
      </c>
      <c r="H75" s="32"/>
      <c r="I75" s="32"/>
      <c r="J75" s="32">
        <f t="shared" si="5"/>
        <v>0</v>
      </c>
      <c r="K75" s="34"/>
      <c r="L75" s="34"/>
      <c r="M75" s="32">
        <f t="shared" si="6"/>
        <v>0</v>
      </c>
      <c r="N75" s="34"/>
      <c r="O75" s="32"/>
      <c r="P75" s="32">
        <f t="shared" si="7"/>
        <v>0</v>
      </c>
    </row>
    <row r="76" spans="1:16" x14ac:dyDescent="0.3">
      <c r="A76" s="40" t="s">
        <v>77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78</v>
      </c>
      <c r="G76" s="29" t="s">
        <v>48</v>
      </c>
      <c r="H76" s="32">
        <v>79400</v>
      </c>
      <c r="I76" s="32"/>
      <c r="J76" s="32">
        <f t="shared" si="5"/>
        <v>79400</v>
      </c>
      <c r="K76" s="32">
        <v>99250</v>
      </c>
      <c r="L76" s="32"/>
      <c r="M76" s="32">
        <f t="shared" si="6"/>
        <v>99250</v>
      </c>
      <c r="N76" s="32">
        <v>124062.5</v>
      </c>
      <c r="O76" s="32"/>
      <c r="P76" s="32">
        <f t="shared" si="7"/>
        <v>124062.5</v>
      </c>
    </row>
    <row r="77" spans="1:16" x14ac:dyDescent="0.3">
      <c r="A77" s="91" t="s">
        <v>103</v>
      </c>
      <c r="B77" s="40" t="s">
        <v>43</v>
      </c>
      <c r="C77" s="40" t="s">
        <v>100</v>
      </c>
      <c r="D77" s="29" t="s">
        <v>101</v>
      </c>
      <c r="E77" s="91">
        <v>244</v>
      </c>
      <c r="F77" s="42">
        <v>226500</v>
      </c>
      <c r="G77" s="29" t="s">
        <v>48</v>
      </c>
      <c r="H77" s="32">
        <v>195300</v>
      </c>
      <c r="I77" s="32"/>
      <c r="J77" s="32">
        <f t="shared" si="5"/>
        <v>195300</v>
      </c>
      <c r="K77" s="32">
        <v>244125</v>
      </c>
      <c r="L77" s="32"/>
      <c r="M77" s="32">
        <f t="shared" si="6"/>
        <v>244125</v>
      </c>
      <c r="N77" s="32">
        <v>305156.25</v>
      </c>
      <c r="O77" s="32"/>
      <c r="P77" s="32">
        <f t="shared" si="7"/>
        <v>305156.25</v>
      </c>
    </row>
    <row r="78" spans="1:16" ht="24" x14ac:dyDescent="0.3">
      <c r="A78" s="40" t="s">
        <v>79</v>
      </c>
      <c r="B78" s="40" t="s">
        <v>43</v>
      </c>
      <c r="C78" s="40" t="s">
        <v>100</v>
      </c>
      <c r="D78" s="29" t="s">
        <v>101</v>
      </c>
      <c r="E78" s="91">
        <v>244</v>
      </c>
      <c r="F78" s="42">
        <v>226800</v>
      </c>
      <c r="G78" s="29" t="s">
        <v>48</v>
      </c>
      <c r="H78" s="32">
        <v>335000</v>
      </c>
      <c r="I78" s="32"/>
      <c r="J78" s="32">
        <f t="shared" si="5"/>
        <v>335000</v>
      </c>
      <c r="K78" s="32">
        <v>337000</v>
      </c>
      <c r="L78" s="32"/>
      <c r="M78" s="32">
        <f t="shared" si="6"/>
        <v>337000</v>
      </c>
      <c r="N78" s="32">
        <v>337000</v>
      </c>
      <c r="O78" s="32"/>
      <c r="P78" s="32">
        <f t="shared" si="7"/>
        <v>337000</v>
      </c>
    </row>
    <row r="79" spans="1:16" x14ac:dyDescent="0.3">
      <c r="A79" s="40" t="s">
        <v>81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82</v>
      </c>
      <c r="G79" s="29" t="s">
        <v>48</v>
      </c>
      <c r="H79" s="32">
        <v>100000</v>
      </c>
      <c r="I79" s="32"/>
      <c r="J79" s="32">
        <f t="shared" si="5"/>
        <v>100000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104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105</v>
      </c>
      <c r="G80" s="29" t="s">
        <v>48</v>
      </c>
      <c r="H80" s="32">
        <v>14000</v>
      </c>
      <c r="I80" s="32"/>
      <c r="J80" s="32">
        <f t="shared" si="5"/>
        <v>14000</v>
      </c>
      <c r="K80" s="32">
        <v>14000</v>
      </c>
      <c r="L80" s="32"/>
      <c r="M80" s="32">
        <f t="shared" si="6"/>
        <v>14000</v>
      </c>
      <c r="N80" s="32">
        <v>16000</v>
      </c>
      <c r="O80" s="32"/>
      <c r="P80" s="32">
        <f t="shared" si="7"/>
        <v>16000</v>
      </c>
    </row>
    <row r="81" spans="1:16" ht="24" x14ac:dyDescent="0.3">
      <c r="A81" s="40" t="s">
        <v>83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84</v>
      </c>
      <c r="G81" s="29" t="s">
        <v>48</v>
      </c>
      <c r="H81" s="32">
        <v>40000</v>
      </c>
      <c r="I81" s="32"/>
      <c r="J81" s="32">
        <f t="shared" si="5"/>
        <v>40000</v>
      </c>
      <c r="K81" s="32">
        <v>40000</v>
      </c>
      <c r="L81" s="32"/>
      <c r="M81" s="32">
        <f t="shared" si="6"/>
        <v>40000</v>
      </c>
      <c r="N81" s="32">
        <v>40000</v>
      </c>
      <c r="O81" s="32"/>
      <c r="P81" s="32">
        <f t="shared" si="7"/>
        <v>40000</v>
      </c>
    </row>
    <row r="82" spans="1:16" x14ac:dyDescent="0.3">
      <c r="A82" s="82" t="s">
        <v>85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86</v>
      </c>
      <c r="G82" s="29" t="s">
        <v>48</v>
      </c>
      <c r="H82" s="32">
        <v>30000</v>
      </c>
      <c r="I82" s="32"/>
      <c r="J82" s="32">
        <f t="shared" si="5"/>
        <v>30000</v>
      </c>
      <c r="K82" s="32">
        <v>30000</v>
      </c>
      <c r="L82" s="32"/>
      <c r="M82" s="32">
        <f t="shared" si="6"/>
        <v>30000</v>
      </c>
      <c r="N82" s="32">
        <v>30000</v>
      </c>
      <c r="O82" s="32"/>
      <c r="P82" s="32">
        <f t="shared" si="7"/>
        <v>30000</v>
      </c>
    </row>
    <row r="83" spans="1:16" x14ac:dyDescent="0.3">
      <c r="A83" s="40" t="s">
        <v>89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90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40" t="s">
        <v>106</v>
      </c>
      <c r="B84" s="44" t="s">
        <v>43</v>
      </c>
      <c r="C84" s="44" t="s">
        <v>100</v>
      </c>
      <c r="D84" s="29" t="s">
        <v>101</v>
      </c>
      <c r="E84" s="43" t="s">
        <v>54</v>
      </c>
      <c r="F84" s="43" t="s">
        <v>107</v>
      </c>
      <c r="G84" s="29" t="s">
        <v>48</v>
      </c>
      <c r="H84" s="32">
        <v>22500</v>
      </c>
      <c r="I84" s="32"/>
      <c r="J84" s="32">
        <f t="shared" si="5"/>
        <v>22500</v>
      </c>
      <c r="K84" s="32">
        <v>22500</v>
      </c>
      <c r="L84" s="32"/>
      <c r="M84" s="32">
        <f t="shared" si="6"/>
        <v>22500</v>
      </c>
      <c r="N84" s="32">
        <v>22500</v>
      </c>
      <c r="O84" s="32"/>
      <c r="P84" s="32">
        <f t="shared" si="7"/>
        <v>22500</v>
      </c>
    </row>
    <row r="85" spans="1:16" x14ac:dyDescent="0.3">
      <c r="A85" s="40" t="s">
        <v>91</v>
      </c>
      <c r="B85" s="28" t="s">
        <v>43</v>
      </c>
      <c r="C85" s="28" t="s">
        <v>100</v>
      </c>
      <c r="D85" s="29" t="s">
        <v>101</v>
      </c>
      <c r="E85" s="45" t="s">
        <v>54</v>
      </c>
      <c r="F85" s="45" t="s">
        <v>92</v>
      </c>
      <c r="G85" s="45" t="s">
        <v>48</v>
      </c>
      <c r="H85" s="32">
        <v>35585.42</v>
      </c>
      <c r="I85" s="32">
        <v>44414.58</v>
      </c>
      <c r="J85" s="32">
        <f t="shared" si="5"/>
        <v>80000</v>
      </c>
      <c r="K85" s="32">
        <v>80000</v>
      </c>
      <c r="L85" s="32"/>
      <c r="M85" s="32">
        <f t="shared" si="6"/>
        <v>80000</v>
      </c>
      <c r="N85" s="32">
        <v>80000</v>
      </c>
      <c r="O85" s="32"/>
      <c r="P85" s="32">
        <f t="shared" si="7"/>
        <v>80000</v>
      </c>
    </row>
    <row r="86" spans="1:16" x14ac:dyDescent="0.3">
      <c r="A86" s="40" t="s">
        <v>93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95</v>
      </c>
      <c r="G86" s="46" t="s">
        <v>48</v>
      </c>
      <c r="H86" s="32">
        <v>60238</v>
      </c>
      <c r="I86" s="32"/>
      <c r="J86" s="32">
        <f t="shared" si="5"/>
        <v>60238</v>
      </c>
      <c r="K86" s="32">
        <v>60238</v>
      </c>
      <c r="L86" s="32"/>
      <c r="M86" s="32">
        <f t="shared" si="6"/>
        <v>60238</v>
      </c>
      <c r="N86" s="32">
        <v>60238</v>
      </c>
      <c r="O86" s="32"/>
      <c r="P86" s="32">
        <f t="shared" si="7"/>
        <v>60238</v>
      </c>
    </row>
    <row r="87" spans="1:16" x14ac:dyDescent="0.3">
      <c r="A87" s="40" t="s">
        <v>108</v>
      </c>
      <c r="B87" s="28" t="s">
        <v>43</v>
      </c>
      <c r="C87" s="28" t="s">
        <v>100</v>
      </c>
      <c r="D87" s="29" t="s">
        <v>101</v>
      </c>
      <c r="E87" s="29" t="s">
        <v>94</v>
      </c>
      <c r="F87" s="46" t="s">
        <v>97</v>
      </c>
      <c r="G87" s="46" t="s">
        <v>48</v>
      </c>
      <c r="H87" s="32">
        <v>25281</v>
      </c>
      <c r="I87" s="32"/>
      <c r="J87" s="32">
        <f t="shared" si="5"/>
        <v>25281</v>
      </c>
      <c r="K87" s="32">
        <v>25281</v>
      </c>
      <c r="L87" s="32"/>
      <c r="M87" s="32">
        <f t="shared" si="6"/>
        <v>25281</v>
      </c>
      <c r="N87" s="32">
        <v>25281</v>
      </c>
      <c r="O87" s="32"/>
      <c r="P87" s="32">
        <f t="shared" si="7"/>
        <v>25281</v>
      </c>
    </row>
    <row r="88" spans="1:16" x14ac:dyDescent="0.3">
      <c r="A88" s="40" t="s">
        <v>109</v>
      </c>
      <c r="B88" s="28" t="s">
        <v>43</v>
      </c>
      <c r="C88" s="28" t="s">
        <v>100</v>
      </c>
      <c r="D88" s="29" t="s">
        <v>101</v>
      </c>
      <c r="E88" s="29" t="s">
        <v>110</v>
      </c>
      <c r="F88" s="46" t="s">
        <v>111</v>
      </c>
      <c r="G88" s="46" t="s">
        <v>48</v>
      </c>
      <c r="H88" s="32">
        <v>37790</v>
      </c>
      <c r="I88" s="32"/>
      <c r="J88" s="32">
        <f t="shared" si="5"/>
        <v>37790</v>
      </c>
      <c r="K88" s="32">
        <v>37790</v>
      </c>
      <c r="L88" s="32"/>
      <c r="M88" s="32">
        <f t="shared" si="6"/>
        <v>37790</v>
      </c>
      <c r="N88" s="32">
        <v>37790</v>
      </c>
      <c r="O88" s="32"/>
      <c r="P88" s="32">
        <f t="shared" si="7"/>
        <v>37790</v>
      </c>
    </row>
    <row r="89" spans="1:16" x14ac:dyDescent="0.3">
      <c r="A89" s="672" t="s">
        <v>98</v>
      </c>
      <c r="B89" s="672"/>
      <c r="C89" s="672"/>
      <c r="D89" s="672"/>
      <c r="E89" s="672"/>
      <c r="F89" s="672"/>
      <c r="G89" s="672"/>
      <c r="H89" s="98">
        <f>SUM(H62:H88)</f>
        <v>12444478.779999999</v>
      </c>
      <c r="I89" s="98">
        <f t="shared" ref="I89:P89" si="8">SUM(I62:I88)</f>
        <v>0</v>
      </c>
      <c r="J89" s="98">
        <f t="shared" si="8"/>
        <v>12444478.779999997</v>
      </c>
      <c r="K89" s="98">
        <f t="shared" si="8"/>
        <v>13879548.150000002</v>
      </c>
      <c r="L89" s="98">
        <f t="shared" si="8"/>
        <v>0</v>
      </c>
      <c r="M89" s="98">
        <f t="shared" si="8"/>
        <v>13879548.150000002</v>
      </c>
      <c r="N89" s="98">
        <f t="shared" si="8"/>
        <v>14290031.449999997</v>
      </c>
      <c r="O89" s="98">
        <f t="shared" si="8"/>
        <v>0</v>
      </c>
      <c r="P89" s="98">
        <f t="shared" si="8"/>
        <v>14290031.449999997</v>
      </c>
    </row>
    <row r="90" spans="1:16" ht="15" customHeight="1" x14ac:dyDescent="0.3">
      <c r="A90" s="704" t="s">
        <v>112</v>
      </c>
      <c r="B90" s="704"/>
      <c r="C90" s="704"/>
      <c r="D90" s="704"/>
      <c r="E90" s="704"/>
      <c r="F90" s="704"/>
      <c r="G90" s="704"/>
      <c r="H90" s="704"/>
      <c r="I90" s="704"/>
      <c r="J90" s="704"/>
      <c r="K90" s="704"/>
      <c r="L90" s="704"/>
      <c r="M90" s="704"/>
      <c r="N90" s="704"/>
      <c r="O90" s="704"/>
      <c r="P90" s="704"/>
    </row>
    <row r="91" spans="1:16" x14ac:dyDescent="0.3">
      <c r="A91" s="40" t="s">
        <v>87</v>
      </c>
      <c r="B91" s="40" t="s">
        <v>43</v>
      </c>
      <c r="C91" s="40" t="s">
        <v>44</v>
      </c>
      <c r="D91" s="45" t="s">
        <v>45</v>
      </c>
      <c r="E91" s="45" t="s">
        <v>54</v>
      </c>
      <c r="F91" s="45" t="s">
        <v>88</v>
      </c>
      <c r="G91" s="99" t="s">
        <v>113</v>
      </c>
      <c r="H91" s="32">
        <v>5000000</v>
      </c>
      <c r="I91" s="32"/>
      <c r="J91" s="32">
        <f>H91+I91</f>
        <v>5000000</v>
      </c>
      <c r="K91" s="32">
        <v>5800000</v>
      </c>
      <c r="L91" s="32"/>
      <c r="M91" s="32">
        <f>K91+L91</f>
        <v>5800000</v>
      </c>
      <c r="N91" s="32">
        <v>5800000</v>
      </c>
      <c r="O91" s="97"/>
      <c r="P91" s="32">
        <f>N91+O91</f>
        <v>5800000</v>
      </c>
    </row>
    <row r="92" spans="1:16" x14ac:dyDescent="0.3">
      <c r="A92" s="672" t="s">
        <v>114</v>
      </c>
      <c r="B92" s="672"/>
      <c r="C92" s="672"/>
      <c r="D92" s="672"/>
      <c r="E92" s="672"/>
      <c r="F92" s="672"/>
      <c r="G92" s="672"/>
      <c r="H92" s="100">
        <f>SUM(H91)</f>
        <v>5000000</v>
      </c>
      <c r="I92" s="100">
        <f t="shared" ref="I92:P92" si="9">SUM(I91)</f>
        <v>0</v>
      </c>
      <c r="J92" s="100">
        <f t="shared" si="9"/>
        <v>5000000</v>
      </c>
      <c r="K92" s="100">
        <f t="shared" si="9"/>
        <v>5800000</v>
      </c>
      <c r="L92" s="100">
        <f t="shared" si="9"/>
        <v>0</v>
      </c>
      <c r="M92" s="100">
        <f t="shared" si="9"/>
        <v>5800000</v>
      </c>
      <c r="N92" s="100">
        <f t="shared" si="9"/>
        <v>5800000</v>
      </c>
      <c r="O92" s="100">
        <f t="shared" si="9"/>
        <v>0</v>
      </c>
      <c r="P92" s="100">
        <f t="shared" si="9"/>
        <v>5800000</v>
      </c>
    </row>
    <row r="93" spans="1:16" hidden="1" x14ac:dyDescent="0.3">
      <c r="A93" s="702" t="s">
        <v>115</v>
      </c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t="25.2" hidden="1" customHeight="1" thickBot="1" x14ac:dyDescent="0.35">
      <c r="A94" s="702"/>
      <c r="B94" s="702"/>
      <c r="C94" s="702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97"/>
      <c r="P94" s="97"/>
    </row>
    <row r="95" spans="1:16" hidden="1" x14ac:dyDescent="0.3">
      <c r="A95" s="82" t="s">
        <v>42</v>
      </c>
      <c r="B95" s="58" t="s">
        <v>43</v>
      </c>
      <c r="C95" s="58" t="s">
        <v>44</v>
      </c>
      <c r="D95" s="58" t="s">
        <v>116</v>
      </c>
      <c r="E95" s="58" t="s">
        <v>46</v>
      </c>
      <c r="F95" s="58" t="s">
        <v>47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50</v>
      </c>
      <c r="B96" s="58" t="s">
        <v>43</v>
      </c>
      <c r="C96" s="58" t="s">
        <v>44</v>
      </c>
      <c r="D96" s="58" t="s">
        <v>116</v>
      </c>
      <c r="E96" s="58" t="s">
        <v>51</v>
      </c>
      <c r="F96" s="58" t="s">
        <v>52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82" t="s">
        <v>118</v>
      </c>
      <c r="B97" s="58" t="s">
        <v>43</v>
      </c>
      <c r="C97" s="58" t="s">
        <v>44</v>
      </c>
      <c r="D97" s="58" t="s">
        <v>116</v>
      </c>
      <c r="E97" s="58" t="s">
        <v>54</v>
      </c>
      <c r="F97" s="58" t="s">
        <v>119</v>
      </c>
      <c r="G97" s="57" t="s">
        <v>117</v>
      </c>
      <c r="H97" s="32"/>
      <c r="I97" s="32"/>
      <c r="J97" s="32"/>
      <c r="K97" s="32"/>
      <c r="L97" s="32"/>
      <c r="M97" s="32"/>
      <c r="N97" s="32"/>
      <c r="O97" s="97"/>
      <c r="P97" s="97"/>
    </row>
    <row r="98" spans="1:16" hidden="1" x14ac:dyDescent="0.3">
      <c r="A98" s="702" t="s">
        <v>120</v>
      </c>
      <c r="B98" s="702"/>
      <c r="C98" s="702"/>
      <c r="D98" s="702"/>
      <c r="E98" s="702"/>
      <c r="F98" s="702"/>
      <c r="G98" s="702"/>
      <c r="H98" s="59">
        <f>SUM(H95:H97)</f>
        <v>0</v>
      </c>
      <c r="I98" s="59"/>
      <c r="J98" s="59"/>
      <c r="K98" s="59">
        <f t="shared" ref="K98:N98" si="10">SUM(K95:K97)</f>
        <v>0</v>
      </c>
      <c r="L98" s="59"/>
      <c r="M98" s="59"/>
      <c r="N98" s="59">
        <f t="shared" si="10"/>
        <v>0</v>
      </c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100</v>
      </c>
      <c r="D99" s="58" t="s">
        <v>121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100</v>
      </c>
      <c r="D100" s="58" t="s">
        <v>121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100</v>
      </c>
      <c r="D101" s="58" t="s">
        <v>121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40" t="s">
        <v>122</v>
      </c>
      <c r="B102" s="58" t="s">
        <v>43</v>
      </c>
      <c r="C102" s="58" t="s">
        <v>123</v>
      </c>
      <c r="D102" s="58" t="s">
        <v>121</v>
      </c>
      <c r="E102" s="58" t="s">
        <v>54</v>
      </c>
      <c r="F102" s="58" t="s">
        <v>124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705" t="s">
        <v>125</v>
      </c>
      <c r="B103" s="705"/>
      <c r="C103" s="705"/>
      <c r="D103" s="705"/>
      <c r="E103" s="705"/>
      <c r="F103" s="705"/>
      <c r="G103" s="705"/>
      <c r="H103" s="83">
        <f>SUM(H99:H102)</f>
        <v>0</v>
      </c>
      <c r="I103" s="83"/>
      <c r="J103" s="83"/>
      <c r="K103" s="83">
        <f t="shared" ref="K103:N103" si="11">SUM(K99:K102)</f>
        <v>0</v>
      </c>
      <c r="L103" s="83"/>
      <c r="M103" s="83"/>
      <c r="N103" s="83">
        <f t="shared" si="11"/>
        <v>0</v>
      </c>
      <c r="O103" s="97"/>
      <c r="P103" s="97"/>
    </row>
    <row r="104" spans="1:16" hidden="1" x14ac:dyDescent="0.3">
      <c r="A104" s="706" t="s">
        <v>126</v>
      </c>
      <c r="B104" s="706"/>
      <c r="C104" s="706"/>
      <c r="D104" s="706"/>
      <c r="E104" s="706"/>
      <c r="F104" s="706"/>
      <c r="G104" s="706"/>
      <c r="H104" s="101">
        <f>H98+H103</f>
        <v>0</v>
      </c>
      <c r="I104" s="101"/>
      <c r="J104" s="101"/>
      <c r="K104" s="101">
        <f t="shared" ref="K104:N104" si="12">K98+K103</f>
        <v>0</v>
      </c>
      <c r="L104" s="101"/>
      <c r="M104" s="101"/>
      <c r="N104" s="101">
        <f t="shared" si="12"/>
        <v>0</v>
      </c>
      <c r="O104" s="97"/>
      <c r="P104" s="97"/>
    </row>
    <row r="105" spans="1:16" hidden="1" x14ac:dyDescent="0.3">
      <c r="A105" s="700" t="s">
        <v>127</v>
      </c>
      <c r="B105" s="700"/>
      <c r="C105" s="700"/>
      <c r="D105" s="700"/>
      <c r="E105" s="700"/>
      <c r="F105" s="700"/>
      <c r="G105" s="700"/>
      <c r="H105" s="700"/>
      <c r="I105" s="700"/>
      <c r="J105" s="700"/>
      <c r="K105" s="700"/>
      <c r="L105" s="700"/>
      <c r="M105" s="700"/>
      <c r="N105" s="700"/>
      <c r="O105" s="97"/>
      <c r="P105" s="97"/>
    </row>
    <row r="106" spans="1:16" hidden="1" x14ac:dyDescent="0.3">
      <c r="A106" s="82" t="s">
        <v>42</v>
      </c>
      <c r="B106" s="58" t="s">
        <v>43</v>
      </c>
      <c r="C106" s="58" t="s">
        <v>100</v>
      </c>
      <c r="D106" s="58" t="s">
        <v>128</v>
      </c>
      <c r="E106" s="58" t="s">
        <v>46</v>
      </c>
      <c r="F106" s="58" t="s">
        <v>47</v>
      </c>
      <c r="G106" s="102" t="s">
        <v>129</v>
      </c>
      <c r="H106" s="32"/>
      <c r="I106" s="32"/>
      <c r="J106" s="32"/>
      <c r="K106" s="34"/>
      <c r="L106" s="34"/>
      <c r="M106" s="34"/>
      <c r="N106" s="34"/>
      <c r="O106" s="97"/>
      <c r="P106" s="97"/>
    </row>
    <row r="107" spans="1:16" hidden="1" x14ac:dyDescent="0.3">
      <c r="A107" s="82" t="s">
        <v>50</v>
      </c>
      <c r="B107" s="58" t="s">
        <v>43</v>
      </c>
      <c r="C107" s="58" t="s">
        <v>100</v>
      </c>
      <c r="D107" s="58" t="s">
        <v>128</v>
      </c>
      <c r="E107" s="58" t="s">
        <v>51</v>
      </c>
      <c r="F107" s="58">
        <v>213000</v>
      </c>
      <c r="G107" s="102" t="s">
        <v>129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672" t="s">
        <v>130</v>
      </c>
      <c r="B108" s="672"/>
      <c r="C108" s="672"/>
      <c r="D108" s="672"/>
      <c r="E108" s="672"/>
      <c r="F108" s="672"/>
      <c r="G108" s="672"/>
      <c r="H108" s="101">
        <f>SUM(H106:H107)</f>
        <v>0</v>
      </c>
      <c r="I108" s="101"/>
      <c r="J108" s="101"/>
      <c r="K108" s="101">
        <f t="shared" ref="K108:N108" si="13">SUM(K106:K107)</f>
        <v>0</v>
      </c>
      <c r="L108" s="101"/>
      <c r="M108" s="101"/>
      <c r="N108" s="101">
        <f t="shared" si="13"/>
        <v>0</v>
      </c>
      <c r="O108" s="97"/>
      <c r="P108" s="97"/>
    </row>
    <row r="109" spans="1:16" x14ac:dyDescent="0.3">
      <c r="A109" s="701" t="s">
        <v>131</v>
      </c>
      <c r="B109" s="701"/>
      <c r="C109" s="701"/>
      <c r="D109" s="701"/>
      <c r="E109" s="701"/>
      <c r="F109" s="701"/>
      <c r="G109" s="701"/>
      <c r="H109" s="103">
        <f>H60+H89+H92+H104+H108</f>
        <v>29422514.640000001</v>
      </c>
      <c r="I109" s="103">
        <f t="shared" ref="I109:P109" si="14">I60+I89+I92+I104+I108</f>
        <v>0</v>
      </c>
      <c r="J109" s="103">
        <f t="shared" si="14"/>
        <v>29422514.639999997</v>
      </c>
      <c r="K109" s="103">
        <f t="shared" si="14"/>
        <v>33521479.18</v>
      </c>
      <c r="L109" s="103">
        <f t="shared" si="14"/>
        <v>0</v>
      </c>
      <c r="M109" s="103">
        <f t="shared" si="14"/>
        <v>33521479.18</v>
      </c>
      <c r="N109" s="103">
        <f t="shared" si="14"/>
        <v>34259965.640000001</v>
      </c>
      <c r="O109" s="103">
        <f t="shared" si="14"/>
        <v>0</v>
      </c>
      <c r="P109" s="103">
        <f t="shared" si="14"/>
        <v>34259965.640000001</v>
      </c>
    </row>
    <row r="110" spans="1:1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6" x14ac:dyDescent="0.3">
      <c r="A111" s="72" t="s">
        <v>132</v>
      </c>
      <c r="B111" s="73"/>
      <c r="C111" s="72"/>
      <c r="D111" s="72"/>
      <c r="E111" s="698" t="s">
        <v>133</v>
      </c>
      <c r="F111" s="698"/>
      <c r="G111" s="698"/>
      <c r="H111" s="1"/>
      <c r="I111" s="1"/>
      <c r="J111" s="1"/>
      <c r="K111" s="1"/>
      <c r="L111" s="1"/>
      <c r="M111" s="1"/>
      <c r="N111" s="1"/>
    </row>
    <row r="112" spans="1:16" x14ac:dyDescent="0.3">
      <c r="A112" s="2" t="s">
        <v>134</v>
      </c>
      <c r="B112" s="696" t="s">
        <v>135</v>
      </c>
      <c r="C112" s="699"/>
      <c r="D112" s="699"/>
      <c r="E112" s="699" t="s">
        <v>136</v>
      </c>
      <c r="F112" s="699"/>
      <c r="G112" s="699"/>
      <c r="H112" s="1"/>
      <c r="I112" s="1"/>
      <c r="J112" s="1"/>
      <c r="K112" s="1"/>
      <c r="L112" s="1"/>
      <c r="M112" s="1"/>
      <c r="N112" s="1"/>
    </row>
    <row r="113" spans="1:14" x14ac:dyDescent="0.3">
      <c r="A113" s="2"/>
      <c r="B113" s="93"/>
      <c r="C113" s="93"/>
      <c r="D113" s="93"/>
      <c r="E113" s="93"/>
      <c r="F113" s="93"/>
      <c r="G113" s="93"/>
      <c r="H113" s="1"/>
      <c r="I113" s="1"/>
      <c r="J113" s="1"/>
      <c r="K113" s="1"/>
      <c r="L113" s="1"/>
      <c r="M113" s="1"/>
      <c r="N113" s="1"/>
    </row>
    <row r="114" spans="1:14" x14ac:dyDescent="0.3">
      <c r="A114" s="72" t="s">
        <v>152</v>
      </c>
      <c r="B114" s="73"/>
      <c r="C114" s="75"/>
      <c r="D114" s="75"/>
      <c r="E114" s="5"/>
      <c r="F114" s="695" t="s">
        <v>138</v>
      </c>
      <c r="G114" s="695"/>
      <c r="H114" s="1"/>
      <c r="I114" s="1"/>
      <c r="J114" s="1"/>
      <c r="K114" s="1"/>
      <c r="L114" s="1"/>
      <c r="M114" s="1"/>
      <c r="N114" s="1"/>
    </row>
    <row r="115" spans="1:14" x14ac:dyDescent="0.3">
      <c r="A115" s="2" t="s">
        <v>134</v>
      </c>
      <c r="B115" s="696" t="s">
        <v>135</v>
      </c>
      <c r="C115" s="697"/>
      <c r="D115" s="697"/>
      <c r="E115" s="76"/>
      <c r="F115" s="697" t="s">
        <v>136</v>
      </c>
      <c r="G115" s="697"/>
      <c r="H115" s="1"/>
      <c r="I115" s="1"/>
      <c r="J115" s="1"/>
      <c r="K115" s="1"/>
      <c r="L115" s="1"/>
      <c r="M115" s="1"/>
      <c r="N115" s="1"/>
    </row>
    <row r="116" spans="1:14" x14ac:dyDescent="0.3">
      <c r="A116" s="2"/>
      <c r="B116" s="2"/>
      <c r="C116" s="2"/>
      <c r="D116" s="2"/>
      <c r="E116" s="2"/>
      <c r="F116" s="2"/>
      <c r="G116" s="2"/>
      <c r="H116" s="1"/>
      <c r="I116" s="1"/>
      <c r="J116" s="1"/>
      <c r="K116" s="1"/>
      <c r="L116" s="1"/>
      <c r="M116" s="1"/>
      <c r="N116" s="1"/>
    </row>
    <row r="117" spans="1:14" x14ac:dyDescent="0.3">
      <c r="A117" s="72" t="s">
        <v>153</v>
      </c>
      <c r="B117" s="73"/>
      <c r="C117" s="75"/>
      <c r="D117" s="75"/>
      <c r="E117" s="5"/>
      <c r="F117" s="695" t="s">
        <v>140</v>
      </c>
      <c r="G117" s="695"/>
      <c r="H117" s="1"/>
      <c r="I117" s="1"/>
      <c r="J117" s="1"/>
      <c r="K117" s="1"/>
      <c r="L117" s="1"/>
      <c r="M117" s="1"/>
      <c r="N117" s="1"/>
    </row>
    <row r="118" spans="1:14" x14ac:dyDescent="0.3">
      <c r="A118" s="2" t="s">
        <v>141</v>
      </c>
      <c r="B118" s="696" t="s">
        <v>135</v>
      </c>
      <c r="C118" s="697"/>
      <c r="D118" s="697"/>
      <c r="E118" s="76"/>
      <c r="F118" s="697" t="s">
        <v>136</v>
      </c>
      <c r="G118" s="697"/>
      <c r="H118" s="1"/>
      <c r="I118" s="1"/>
      <c r="J118" s="1"/>
      <c r="K118" s="1"/>
      <c r="L118" s="1"/>
      <c r="M118" s="1"/>
      <c r="N118" s="1"/>
    </row>
  </sheetData>
  <mergeCells count="37">
    <mergeCell ref="A36:P36"/>
    <mergeCell ref="F14:N14"/>
    <mergeCell ref="E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09:G109"/>
    <mergeCell ref="A60:G60"/>
    <mergeCell ref="A61:P61"/>
    <mergeCell ref="A89:G89"/>
    <mergeCell ref="A90:P90"/>
    <mergeCell ref="A92:G92"/>
    <mergeCell ref="A93:N94"/>
    <mergeCell ref="A98:G98"/>
    <mergeCell ref="A103:G103"/>
    <mergeCell ref="A104:G104"/>
    <mergeCell ref="A105:N105"/>
    <mergeCell ref="A108:G108"/>
    <mergeCell ref="F117:G117"/>
    <mergeCell ref="B118:D118"/>
    <mergeCell ref="F118:G118"/>
    <mergeCell ref="E111:G111"/>
    <mergeCell ref="B112:D112"/>
    <mergeCell ref="E112:G112"/>
    <mergeCell ref="F114:G114"/>
    <mergeCell ref="B115:D115"/>
    <mergeCell ref="F115:G115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9"/>
  <sheetViews>
    <sheetView topLeftCell="A145" zoomScale="70" zoomScaleNormal="70" workbookViewId="0">
      <selection activeCell="H174" sqref="H174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307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22"/>
      <c r="B22" s="322"/>
      <c r="C22" s="322"/>
      <c r="D22" s="322"/>
      <c r="E22" s="322"/>
      <c r="F22" s="322"/>
      <c r="G22" s="322"/>
      <c r="H22" s="322"/>
      <c r="I22" s="322"/>
      <c r="J22" s="322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308</v>
      </c>
      <c r="C24" s="703"/>
      <c r="D24" s="703"/>
      <c r="E24" s="703"/>
      <c r="F24" s="703"/>
      <c r="G24" s="703"/>
      <c r="H24" s="703"/>
      <c r="I24" s="703"/>
      <c r="J24" s="95" t="str">
        <f>H19</f>
        <v>27 мая 2025</v>
      </c>
      <c r="K24" s="1"/>
      <c r="L24" s="1"/>
      <c r="M24" s="1"/>
      <c r="P24" s="322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26"/>
      <c r="M25" s="326"/>
      <c r="O25" s="32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26"/>
      <c r="M26" s="326"/>
      <c r="O26" s="326" t="s">
        <v>16</v>
      </c>
      <c r="P26" s="17" t="str">
        <f>H19</f>
        <v>27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23"/>
      <c r="I27" s="323"/>
      <c r="J27" s="323"/>
      <c r="L27" s="326"/>
      <c r="M27" s="326"/>
      <c r="O27" s="32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23"/>
      <c r="I28" s="323"/>
      <c r="J28" s="323"/>
      <c r="L28" s="326"/>
      <c r="M28" s="326"/>
      <c r="O28" s="32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26"/>
      <c r="M29" s="326"/>
      <c r="O29" s="32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26"/>
      <c r="M30" s="326"/>
      <c r="O30" s="32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26"/>
      <c r="M31" s="326"/>
      <c r="O31" s="32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26"/>
      <c r="M32" s="326"/>
      <c r="O32" s="32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45800</v>
      </c>
      <c r="I34" s="325" t="s">
        <v>150</v>
      </c>
      <c r="J34" s="325" t="s">
        <v>151</v>
      </c>
      <c r="K34" s="96">
        <f>H34</f>
        <v>45800</v>
      </c>
      <c r="L34" s="325" t="s">
        <v>150</v>
      </c>
      <c r="M34" s="325" t="s">
        <v>151</v>
      </c>
      <c r="N34" s="96">
        <f>H34</f>
        <v>45800</v>
      </c>
      <c r="O34" s="325" t="s">
        <v>150</v>
      </c>
      <c r="P34" s="325" t="s">
        <v>151</v>
      </c>
    </row>
    <row r="35" spans="1:16" x14ac:dyDescent="0.3">
      <c r="A35" s="324">
        <v>1</v>
      </c>
      <c r="B35" s="324">
        <f t="shared" ref="B35:G35" si="0">SUM(A35+1)</f>
        <v>2</v>
      </c>
      <c r="C35" s="324">
        <f t="shared" si="0"/>
        <v>3</v>
      </c>
      <c r="D35" s="324">
        <f t="shared" si="0"/>
        <v>4</v>
      </c>
      <c r="E35" s="324">
        <f t="shared" si="0"/>
        <v>5</v>
      </c>
      <c r="F35" s="324">
        <f t="shared" si="0"/>
        <v>6</v>
      </c>
      <c r="G35" s="324">
        <f t="shared" si="0"/>
        <v>7</v>
      </c>
      <c r="H35" s="324">
        <v>8</v>
      </c>
      <c r="I35" s="324">
        <v>9</v>
      </c>
      <c r="J35" s="324">
        <v>10</v>
      </c>
      <c r="K35" s="324">
        <v>11</v>
      </c>
      <c r="L35" s="324">
        <v>12</v>
      </c>
      <c r="M35" s="324">
        <v>13</v>
      </c>
      <c r="N35" s="324">
        <v>14</v>
      </c>
      <c r="O35" s="324">
        <v>15</v>
      </c>
      <c r="P35" s="324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24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0" si="5">H71+I71</f>
        <v>197426.09</v>
      </c>
      <c r="K71" s="32">
        <v>20000</v>
      </c>
      <c r="L71" s="32"/>
      <c r="M71" s="32">
        <f t="shared" ref="M71:M100" si="6">K71+L71</f>
        <v>20000</v>
      </c>
      <c r="N71" s="32">
        <v>20000</v>
      </c>
      <c r="O71" s="32"/>
      <c r="P71" s="32">
        <f t="shared" ref="P71:P100" si="7">N71+O71</f>
        <v>20000</v>
      </c>
    </row>
    <row r="72" spans="1:16" x14ac:dyDescent="0.3">
      <c r="A72" s="324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24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153970.29999999999</v>
      </c>
      <c r="I82" s="32"/>
      <c r="J82" s="32">
        <f t="shared" si="5"/>
        <v>153970.29999999999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24" t="s">
        <v>103</v>
      </c>
      <c r="B85" s="40" t="s">
        <v>43</v>
      </c>
      <c r="C85" s="40" t="s">
        <v>100</v>
      </c>
      <c r="D85" s="29" t="s">
        <v>101</v>
      </c>
      <c r="E85" s="324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24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25469.7</v>
      </c>
      <c r="I89" s="32"/>
      <c r="J89" s="32">
        <f t="shared" si="5"/>
        <v>25469.7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x14ac:dyDescent="0.3">
      <c r="A91" s="82" t="s">
        <v>220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219</v>
      </c>
      <c r="G91" s="29" t="s">
        <v>48</v>
      </c>
      <c r="H91" s="32">
        <v>150000</v>
      </c>
      <c r="I91" s="32"/>
      <c r="J91" s="32">
        <f t="shared" si="5"/>
        <v>150000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40" t="s">
        <v>89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90</v>
      </c>
      <c r="G92" s="29" t="s">
        <v>48</v>
      </c>
      <c r="H92" s="32">
        <v>54556</v>
      </c>
      <c r="I92" s="32"/>
      <c r="J92" s="32">
        <f t="shared" si="5"/>
        <v>54556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40" t="s">
        <v>106</v>
      </c>
      <c r="B93" s="44" t="s">
        <v>43</v>
      </c>
      <c r="C93" s="44" t="s">
        <v>100</v>
      </c>
      <c r="D93" s="29" t="s">
        <v>101</v>
      </c>
      <c r="E93" s="43" t="s">
        <v>54</v>
      </c>
      <c r="F93" s="43" t="s">
        <v>107</v>
      </c>
      <c r="G93" s="29" t="s">
        <v>48</v>
      </c>
      <c r="H93" s="32">
        <v>22500</v>
      </c>
      <c r="I93" s="32"/>
      <c r="J93" s="32">
        <f t="shared" si="5"/>
        <v>22500</v>
      </c>
      <c r="K93" s="32">
        <v>22500</v>
      </c>
      <c r="L93" s="32"/>
      <c r="M93" s="32">
        <f t="shared" si="6"/>
        <v>22500</v>
      </c>
      <c r="N93" s="32">
        <v>22500</v>
      </c>
      <c r="O93" s="32"/>
      <c r="P93" s="32">
        <f t="shared" si="7"/>
        <v>22500</v>
      </c>
    </row>
    <row r="94" spans="1:16" x14ac:dyDescent="0.3">
      <c r="A94" s="40" t="s">
        <v>91</v>
      </c>
      <c r="B94" s="28" t="s">
        <v>43</v>
      </c>
      <c r="C94" s="28" t="s">
        <v>100</v>
      </c>
      <c r="D94" s="29" t="s">
        <v>101</v>
      </c>
      <c r="E94" s="45" t="s">
        <v>54</v>
      </c>
      <c r="F94" s="45" t="s">
        <v>92</v>
      </c>
      <c r="G94" s="45" t="s">
        <v>48</v>
      </c>
      <c r="H94" s="32">
        <v>65444</v>
      </c>
      <c r="I94" s="32"/>
      <c r="J94" s="32">
        <f t="shared" si="5"/>
        <v>65444</v>
      </c>
      <c r="K94" s="32">
        <v>80000</v>
      </c>
      <c r="L94" s="32"/>
      <c r="M94" s="32">
        <f t="shared" si="6"/>
        <v>80000</v>
      </c>
      <c r="N94" s="32">
        <v>80000</v>
      </c>
      <c r="O94" s="32"/>
      <c r="P94" s="32">
        <f t="shared" si="7"/>
        <v>80000</v>
      </c>
    </row>
    <row r="95" spans="1:16" ht="24" x14ac:dyDescent="0.3">
      <c r="A95" s="40" t="s">
        <v>278</v>
      </c>
      <c r="B95" s="28" t="s">
        <v>43</v>
      </c>
      <c r="C95" s="28" t="s">
        <v>100</v>
      </c>
      <c r="D95" s="29" t="s">
        <v>101</v>
      </c>
      <c r="E95" s="45" t="s">
        <v>276</v>
      </c>
      <c r="F95" s="45" t="s">
        <v>275</v>
      </c>
      <c r="G95" s="45" t="s">
        <v>48</v>
      </c>
      <c r="H95" s="32">
        <v>29461.06</v>
      </c>
      <c r="I95" s="32"/>
      <c r="J95" s="32">
        <f t="shared" si="5"/>
        <v>29461.06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ht="24" x14ac:dyDescent="0.3">
      <c r="A96" s="40" t="s">
        <v>279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277</v>
      </c>
      <c r="G96" s="45" t="s">
        <v>48</v>
      </c>
      <c r="H96" s="32">
        <v>10438</v>
      </c>
      <c r="I96" s="32"/>
      <c r="J96" s="32">
        <f t="shared" si="5"/>
        <v>10438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x14ac:dyDescent="0.3">
      <c r="A97" s="40" t="s">
        <v>93</v>
      </c>
      <c r="B97" s="28" t="s">
        <v>43</v>
      </c>
      <c r="C97" s="28" t="s">
        <v>100</v>
      </c>
      <c r="D97" s="29" t="s">
        <v>101</v>
      </c>
      <c r="E97" s="29" t="s">
        <v>94</v>
      </c>
      <c r="F97" s="46" t="s">
        <v>95</v>
      </c>
      <c r="G97" s="46" t="s">
        <v>48</v>
      </c>
      <c r="H97" s="32">
        <v>60238</v>
      </c>
      <c r="I97" s="32"/>
      <c r="J97" s="32">
        <f t="shared" si="5"/>
        <v>60238</v>
      </c>
      <c r="K97" s="32">
        <v>60238</v>
      </c>
      <c r="L97" s="32"/>
      <c r="M97" s="32">
        <f t="shared" si="6"/>
        <v>60238</v>
      </c>
      <c r="N97" s="32">
        <v>60238</v>
      </c>
      <c r="O97" s="32"/>
      <c r="P97" s="32">
        <f t="shared" si="7"/>
        <v>60238</v>
      </c>
    </row>
    <row r="98" spans="1:16" x14ac:dyDescent="0.3">
      <c r="A98" s="40" t="s">
        <v>108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97</v>
      </c>
      <c r="G98" s="46" t="s">
        <v>48</v>
      </c>
      <c r="H98" s="32">
        <v>25281</v>
      </c>
      <c r="I98" s="32"/>
      <c r="J98" s="32">
        <f t="shared" si="5"/>
        <v>25281</v>
      </c>
      <c r="K98" s="32">
        <v>25281</v>
      </c>
      <c r="L98" s="32"/>
      <c r="M98" s="32">
        <f t="shared" si="6"/>
        <v>25281</v>
      </c>
      <c r="N98" s="32">
        <v>25281</v>
      </c>
      <c r="O98" s="32"/>
      <c r="P98" s="32">
        <f t="shared" si="7"/>
        <v>25281</v>
      </c>
    </row>
    <row r="99" spans="1:16" x14ac:dyDescent="0.3">
      <c r="A99" s="40" t="s">
        <v>109</v>
      </c>
      <c r="B99" s="28" t="s">
        <v>43</v>
      </c>
      <c r="C99" s="28" t="s">
        <v>100</v>
      </c>
      <c r="D99" s="29" t="s">
        <v>101</v>
      </c>
      <c r="E99" s="29" t="s">
        <v>110</v>
      </c>
      <c r="F99" s="46" t="s">
        <v>111</v>
      </c>
      <c r="G99" s="46" t="s">
        <v>48</v>
      </c>
      <c r="H99" s="32">
        <v>37790</v>
      </c>
      <c r="I99" s="32"/>
      <c r="J99" s="32">
        <f t="shared" si="5"/>
        <v>37790</v>
      </c>
      <c r="K99" s="32">
        <v>37790</v>
      </c>
      <c r="L99" s="32"/>
      <c r="M99" s="32">
        <f t="shared" si="6"/>
        <v>37790</v>
      </c>
      <c r="N99" s="32">
        <v>37790</v>
      </c>
      <c r="O99" s="32"/>
      <c r="P99" s="32">
        <f t="shared" si="7"/>
        <v>37790</v>
      </c>
    </row>
    <row r="100" spans="1:16" ht="24" x14ac:dyDescent="0.3">
      <c r="A100" s="40" t="s">
        <v>229</v>
      </c>
      <c r="B100" s="28" t="s">
        <v>43</v>
      </c>
      <c r="C100" s="28" t="s">
        <v>100</v>
      </c>
      <c r="D100" s="29" t="s">
        <v>101</v>
      </c>
      <c r="E100" s="29" t="s">
        <v>227</v>
      </c>
      <c r="F100" s="46" t="s">
        <v>228</v>
      </c>
      <c r="G100" s="46" t="s">
        <v>48</v>
      </c>
      <c r="H100" s="32">
        <v>177.02</v>
      </c>
      <c r="I100" s="32"/>
      <c r="J100" s="32">
        <f t="shared" si="5"/>
        <v>177.02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672" t="s">
        <v>98</v>
      </c>
      <c r="B101" s="672"/>
      <c r="C101" s="672"/>
      <c r="D101" s="672"/>
      <c r="E101" s="672"/>
      <c r="F101" s="672"/>
      <c r="G101" s="672"/>
      <c r="H101" s="98">
        <f>SUM(H69:H100)</f>
        <v>12818382.879999997</v>
      </c>
      <c r="I101" s="98">
        <f t="shared" ref="I101:P101" si="8">SUM(I69:I100)</f>
        <v>0</v>
      </c>
      <c r="J101" s="98">
        <f t="shared" si="8"/>
        <v>12818382.879999997</v>
      </c>
      <c r="K101" s="98">
        <f t="shared" si="8"/>
        <v>13879548.150000002</v>
      </c>
      <c r="L101" s="98">
        <f t="shared" si="8"/>
        <v>0</v>
      </c>
      <c r="M101" s="98">
        <f t="shared" si="8"/>
        <v>13879548.150000002</v>
      </c>
      <c r="N101" s="98">
        <f t="shared" si="8"/>
        <v>14290031.449999997</v>
      </c>
      <c r="O101" s="98">
        <f t="shared" si="8"/>
        <v>0</v>
      </c>
      <c r="P101" s="98">
        <f t="shared" si="8"/>
        <v>14290031.449999997</v>
      </c>
    </row>
    <row r="102" spans="1:16" ht="15" customHeight="1" x14ac:dyDescent="0.3">
      <c r="A102" s="704" t="s">
        <v>112</v>
      </c>
      <c r="B102" s="704"/>
      <c r="C102" s="704"/>
      <c r="D102" s="704"/>
      <c r="E102" s="704"/>
      <c r="F102" s="704"/>
      <c r="G102" s="704"/>
      <c r="H102" s="704"/>
      <c r="I102" s="704"/>
      <c r="J102" s="704"/>
      <c r="K102" s="704"/>
      <c r="L102" s="704"/>
      <c r="M102" s="704"/>
      <c r="N102" s="704"/>
      <c r="O102" s="704"/>
      <c r="P102" s="704"/>
    </row>
    <row r="103" spans="1:16" x14ac:dyDescent="0.3">
      <c r="A103" s="40" t="s">
        <v>87</v>
      </c>
      <c r="B103" s="40" t="s">
        <v>43</v>
      </c>
      <c r="C103" s="40" t="s">
        <v>44</v>
      </c>
      <c r="D103" s="45" t="s">
        <v>45</v>
      </c>
      <c r="E103" s="45" t="s">
        <v>54</v>
      </c>
      <c r="F103" s="45" t="s">
        <v>88</v>
      </c>
      <c r="G103" s="99" t="s">
        <v>113</v>
      </c>
      <c r="H103" s="32">
        <v>5000000</v>
      </c>
      <c r="I103" s="32"/>
      <c r="J103" s="32">
        <f>H103+I103</f>
        <v>5000000</v>
      </c>
      <c r="K103" s="32">
        <v>5800000</v>
      </c>
      <c r="L103" s="32"/>
      <c r="M103" s="32">
        <f>K103+L103</f>
        <v>5800000</v>
      </c>
      <c r="N103" s="32">
        <v>5800000</v>
      </c>
      <c r="O103" s="97"/>
      <c r="P103" s="32">
        <f>N103+O103</f>
        <v>5800000</v>
      </c>
    </row>
    <row r="104" spans="1:16" x14ac:dyDescent="0.3">
      <c r="A104" s="672" t="s">
        <v>114</v>
      </c>
      <c r="B104" s="672"/>
      <c r="C104" s="672"/>
      <c r="D104" s="672"/>
      <c r="E104" s="672"/>
      <c r="F104" s="672"/>
      <c r="G104" s="672"/>
      <c r="H104" s="100">
        <f>SUM(H103)</f>
        <v>5000000</v>
      </c>
      <c r="I104" s="100">
        <f t="shared" ref="I104:P104" si="9">SUM(I103)</f>
        <v>0</v>
      </c>
      <c r="J104" s="100">
        <f t="shared" si="9"/>
        <v>5000000</v>
      </c>
      <c r="K104" s="100">
        <f t="shared" si="9"/>
        <v>5800000</v>
      </c>
      <c r="L104" s="100">
        <f t="shared" si="9"/>
        <v>0</v>
      </c>
      <c r="M104" s="100">
        <f t="shared" si="9"/>
        <v>5800000</v>
      </c>
      <c r="N104" s="100">
        <f t="shared" si="9"/>
        <v>5800000</v>
      </c>
      <c r="O104" s="100">
        <f t="shared" si="9"/>
        <v>0</v>
      </c>
      <c r="P104" s="100">
        <f t="shared" si="9"/>
        <v>5800000</v>
      </c>
    </row>
    <row r="105" spans="1:16" hidden="1" x14ac:dyDescent="0.3">
      <c r="A105" s="702" t="s">
        <v>115</v>
      </c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97"/>
      <c r="P105" s="97"/>
    </row>
    <row r="106" spans="1:16" ht="25.2" hidden="1" customHeight="1" thickBot="1" x14ac:dyDescent="0.35">
      <c r="A106" s="702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idden="1" x14ac:dyDescent="0.3">
      <c r="A107" s="82" t="s">
        <v>42</v>
      </c>
      <c r="B107" s="58" t="s">
        <v>43</v>
      </c>
      <c r="C107" s="58" t="s">
        <v>44</v>
      </c>
      <c r="D107" s="58" t="s">
        <v>116</v>
      </c>
      <c r="E107" s="58" t="s">
        <v>46</v>
      </c>
      <c r="F107" s="58" t="s">
        <v>47</v>
      </c>
      <c r="G107" s="57" t="s">
        <v>117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82" t="s">
        <v>50</v>
      </c>
      <c r="B108" s="58" t="s">
        <v>43</v>
      </c>
      <c r="C108" s="58" t="s">
        <v>44</v>
      </c>
      <c r="D108" s="58" t="s">
        <v>116</v>
      </c>
      <c r="E108" s="58" t="s">
        <v>51</v>
      </c>
      <c r="F108" s="58" t="s">
        <v>52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118</v>
      </c>
      <c r="B109" s="58" t="s">
        <v>43</v>
      </c>
      <c r="C109" s="58" t="s">
        <v>44</v>
      </c>
      <c r="D109" s="58" t="s">
        <v>116</v>
      </c>
      <c r="E109" s="58" t="s">
        <v>54</v>
      </c>
      <c r="F109" s="58" t="s">
        <v>119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702" t="s">
        <v>120</v>
      </c>
      <c r="B110" s="702"/>
      <c r="C110" s="702"/>
      <c r="D110" s="702"/>
      <c r="E110" s="702"/>
      <c r="F110" s="702"/>
      <c r="G110" s="702"/>
      <c r="H110" s="59">
        <f>SUM(H107:H109)</f>
        <v>0</v>
      </c>
      <c r="I110" s="59"/>
      <c r="J110" s="59"/>
      <c r="K110" s="59">
        <f t="shared" ref="K110:N110" si="10">SUM(K107:K109)</f>
        <v>0</v>
      </c>
      <c r="L110" s="59"/>
      <c r="M110" s="59"/>
      <c r="N110" s="59">
        <f t="shared" si="10"/>
        <v>0</v>
      </c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100</v>
      </c>
      <c r="D111" s="58" t="s">
        <v>121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100</v>
      </c>
      <c r="D112" s="58" t="s">
        <v>121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100</v>
      </c>
      <c r="D113" s="58" t="s">
        <v>121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40" t="s">
        <v>122</v>
      </c>
      <c r="B114" s="58" t="s">
        <v>43</v>
      </c>
      <c r="C114" s="58" t="s">
        <v>123</v>
      </c>
      <c r="D114" s="58" t="s">
        <v>121</v>
      </c>
      <c r="E114" s="58" t="s">
        <v>54</v>
      </c>
      <c r="F114" s="58" t="s">
        <v>124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5" t="s">
        <v>125</v>
      </c>
      <c r="B115" s="705"/>
      <c r="C115" s="705"/>
      <c r="D115" s="705"/>
      <c r="E115" s="705"/>
      <c r="F115" s="705"/>
      <c r="G115" s="705"/>
      <c r="H115" s="83">
        <f>SUM(H111:H114)</f>
        <v>0</v>
      </c>
      <c r="I115" s="83"/>
      <c r="J115" s="83"/>
      <c r="K115" s="83">
        <f t="shared" ref="K115:N115" si="11">SUM(K111:K114)</f>
        <v>0</v>
      </c>
      <c r="L115" s="83"/>
      <c r="M115" s="83"/>
      <c r="N115" s="83">
        <f t="shared" si="11"/>
        <v>0</v>
      </c>
      <c r="O115" s="97"/>
      <c r="P115" s="97"/>
    </row>
    <row r="116" spans="1:16" hidden="1" x14ac:dyDescent="0.3">
      <c r="A116" s="706" t="s">
        <v>126</v>
      </c>
      <c r="B116" s="706"/>
      <c r="C116" s="706"/>
      <c r="D116" s="706"/>
      <c r="E116" s="706"/>
      <c r="F116" s="706"/>
      <c r="G116" s="706"/>
      <c r="H116" s="101">
        <f>H110+H115</f>
        <v>0</v>
      </c>
      <c r="I116" s="101"/>
      <c r="J116" s="101"/>
      <c r="K116" s="101">
        <f t="shared" ref="K116:N116" si="12">K110+K115</f>
        <v>0</v>
      </c>
      <c r="L116" s="101"/>
      <c r="M116" s="101"/>
      <c r="N116" s="101">
        <f t="shared" si="12"/>
        <v>0</v>
      </c>
      <c r="O116" s="97"/>
      <c r="P116" s="97"/>
    </row>
    <row r="117" spans="1:16" hidden="1" x14ac:dyDescent="0.3">
      <c r="A117" s="700" t="s">
        <v>127</v>
      </c>
      <c r="B117" s="700"/>
      <c r="C117" s="700"/>
      <c r="D117" s="700"/>
      <c r="E117" s="700"/>
      <c r="F117" s="700"/>
      <c r="G117" s="700"/>
      <c r="H117" s="700"/>
      <c r="I117" s="700"/>
      <c r="J117" s="700"/>
      <c r="K117" s="700"/>
      <c r="L117" s="700"/>
      <c r="M117" s="700"/>
      <c r="N117" s="700"/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128</v>
      </c>
      <c r="E118" s="58" t="s">
        <v>46</v>
      </c>
      <c r="F118" s="58" t="s">
        <v>47</v>
      </c>
      <c r="G118" s="102" t="s">
        <v>129</v>
      </c>
      <c r="H118" s="32"/>
      <c r="I118" s="32"/>
      <c r="J118" s="32"/>
      <c r="K118" s="34"/>
      <c r="L118" s="34"/>
      <c r="M118" s="34"/>
      <c r="N118" s="34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128</v>
      </c>
      <c r="E119" s="58" t="s">
        <v>51</v>
      </c>
      <c r="F119" s="58">
        <v>213000</v>
      </c>
      <c r="G119" s="102" t="s">
        <v>129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16" t="s">
        <v>130</v>
      </c>
      <c r="B120" s="716"/>
      <c r="C120" s="716"/>
      <c r="D120" s="716"/>
      <c r="E120" s="716"/>
      <c r="F120" s="716"/>
      <c r="G120" s="716"/>
      <c r="H120" s="121">
        <f>SUM(H118:H119)</f>
        <v>0</v>
      </c>
      <c r="I120" s="121"/>
      <c r="J120" s="121"/>
      <c r="K120" s="121">
        <f t="shared" ref="K120:N120" si="13">SUM(K118:K119)</f>
        <v>0</v>
      </c>
      <c r="L120" s="121"/>
      <c r="M120" s="121"/>
      <c r="N120" s="121">
        <f t="shared" si="13"/>
        <v>0</v>
      </c>
      <c r="O120" s="122"/>
      <c r="P120" s="122"/>
    </row>
    <row r="121" spans="1:16" x14ac:dyDescent="0.3">
      <c r="A121" s="702" t="s">
        <v>115</v>
      </c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</row>
    <row r="122" spans="1:16" x14ac:dyDescent="0.3">
      <c r="A122" s="702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82" t="s">
        <v>42</v>
      </c>
      <c r="B123" s="28" t="s">
        <v>43</v>
      </c>
      <c r="C123" s="28" t="s">
        <v>44</v>
      </c>
      <c r="D123" s="58" t="s">
        <v>116</v>
      </c>
      <c r="E123" s="29" t="s">
        <v>46</v>
      </c>
      <c r="F123" s="46" t="s">
        <v>47</v>
      </c>
      <c r="G123" s="46" t="s">
        <v>180</v>
      </c>
      <c r="H123" s="32">
        <v>24042615.139999997</v>
      </c>
      <c r="I123" s="32"/>
      <c r="J123" s="32">
        <f t="shared" ref="J123:J126" si="14">H123+I123</f>
        <v>24042615.139999997</v>
      </c>
      <c r="K123" s="32">
        <v>0</v>
      </c>
      <c r="L123" s="32"/>
      <c r="M123" s="32">
        <f t="shared" ref="M123:M126" si="15">K123+L123</f>
        <v>0</v>
      </c>
      <c r="N123" s="32">
        <v>0</v>
      </c>
      <c r="O123" s="32"/>
      <c r="P123" s="32">
        <f t="shared" ref="P123:P134" si="16">N123+O123</f>
        <v>0</v>
      </c>
    </row>
    <row r="124" spans="1:16" ht="36" x14ac:dyDescent="0.3">
      <c r="A124" s="36" t="s">
        <v>210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209</v>
      </c>
      <c r="G124" s="46" t="s">
        <v>180</v>
      </c>
      <c r="H124" s="32">
        <v>44255.62</v>
      </c>
      <c r="I124" s="32"/>
      <c r="J124" s="32">
        <f t="shared" si="14"/>
        <v>44255.62</v>
      </c>
      <c r="K124" s="32"/>
      <c r="L124" s="32"/>
      <c r="M124" s="32"/>
      <c r="N124" s="32"/>
      <c r="O124" s="32"/>
      <c r="P124" s="32"/>
    </row>
    <row r="125" spans="1:16" x14ac:dyDescent="0.3">
      <c r="A125" s="82" t="s">
        <v>50</v>
      </c>
      <c r="B125" s="28" t="s">
        <v>43</v>
      </c>
      <c r="C125" s="28" t="s">
        <v>44</v>
      </c>
      <c r="D125" s="58" t="s">
        <v>116</v>
      </c>
      <c r="E125" s="29" t="s">
        <v>51</v>
      </c>
      <c r="F125" s="46" t="s">
        <v>52</v>
      </c>
      <c r="G125" s="46" t="s">
        <v>180</v>
      </c>
      <c r="H125" s="32">
        <v>5105802.3600000003</v>
      </c>
      <c r="I125" s="32"/>
      <c r="J125" s="32">
        <f t="shared" si="14"/>
        <v>5105802.3600000003</v>
      </c>
      <c r="K125" s="32">
        <v>0</v>
      </c>
      <c r="L125" s="32"/>
      <c r="M125" s="32">
        <f t="shared" si="15"/>
        <v>0</v>
      </c>
      <c r="N125" s="32">
        <v>0</v>
      </c>
      <c r="O125" s="32"/>
      <c r="P125" s="32">
        <f t="shared" si="16"/>
        <v>0</v>
      </c>
    </row>
    <row r="126" spans="1:16" x14ac:dyDescent="0.3">
      <c r="A126" s="82" t="s">
        <v>118</v>
      </c>
      <c r="B126" s="28" t="s">
        <v>43</v>
      </c>
      <c r="C126" s="28" t="s">
        <v>44</v>
      </c>
      <c r="D126" s="58" t="s">
        <v>116</v>
      </c>
      <c r="E126" s="29" t="s">
        <v>54</v>
      </c>
      <c r="F126" s="46" t="s">
        <v>119</v>
      </c>
      <c r="G126" s="46" t="s">
        <v>180</v>
      </c>
      <c r="H126" s="32">
        <v>47000</v>
      </c>
      <c r="I126" s="32"/>
      <c r="J126" s="32">
        <f t="shared" si="14"/>
        <v>47000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715" t="s">
        <v>178</v>
      </c>
      <c r="B127" s="715"/>
      <c r="C127" s="715"/>
      <c r="D127" s="715"/>
      <c r="E127" s="715"/>
      <c r="F127" s="715"/>
      <c r="G127" s="715"/>
      <c r="H127" s="101">
        <f>SUM(H123:H126)</f>
        <v>29239673.119999997</v>
      </c>
      <c r="I127" s="101">
        <f t="shared" ref="I127:P127" si="17">SUM(I123:I126)</f>
        <v>0</v>
      </c>
      <c r="J127" s="101">
        <f t="shared" si="17"/>
        <v>29239673.119999997</v>
      </c>
      <c r="K127" s="101">
        <f t="shared" si="17"/>
        <v>0</v>
      </c>
      <c r="L127" s="101">
        <f t="shared" si="17"/>
        <v>0</v>
      </c>
      <c r="M127" s="101">
        <f t="shared" si="17"/>
        <v>0</v>
      </c>
      <c r="N127" s="101">
        <f t="shared" si="17"/>
        <v>0</v>
      </c>
      <c r="O127" s="101">
        <f t="shared" si="17"/>
        <v>0</v>
      </c>
      <c r="P127" s="101">
        <f t="shared" si="17"/>
        <v>0</v>
      </c>
    </row>
    <row r="128" spans="1:16" x14ac:dyDescent="0.3">
      <c r="A128" s="82" t="s">
        <v>42</v>
      </c>
      <c r="B128" s="28" t="s">
        <v>43</v>
      </c>
      <c r="C128" s="28" t="s">
        <v>100</v>
      </c>
      <c r="D128" s="58" t="s">
        <v>121</v>
      </c>
      <c r="E128" s="29" t="s">
        <v>46</v>
      </c>
      <c r="F128" s="46" t="s">
        <v>47</v>
      </c>
      <c r="G128" s="46" t="s">
        <v>180</v>
      </c>
      <c r="H128" s="32">
        <v>40702194.93</v>
      </c>
      <c r="I128" s="32"/>
      <c r="J128" s="32">
        <f t="shared" ref="J128:J134" si="18">H128+I128</f>
        <v>40702194.93</v>
      </c>
      <c r="K128" s="32">
        <v>0</v>
      </c>
      <c r="L128" s="32"/>
      <c r="M128" s="32">
        <f t="shared" ref="M128:M134" si="19">K128+L128</f>
        <v>0</v>
      </c>
      <c r="N128" s="32">
        <v>0</v>
      </c>
      <c r="O128" s="32"/>
      <c r="P128" s="32">
        <f t="shared" si="16"/>
        <v>0</v>
      </c>
    </row>
    <row r="129" spans="1:16" ht="36" x14ac:dyDescent="0.3">
      <c r="A129" s="36" t="s">
        <v>210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209</v>
      </c>
      <c r="G129" s="46" t="s">
        <v>180</v>
      </c>
      <c r="H129" s="32">
        <v>74015.05</v>
      </c>
      <c r="I129" s="32"/>
      <c r="J129" s="32">
        <f t="shared" si="18"/>
        <v>74015.05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100</v>
      </c>
      <c r="D130" s="58" t="s">
        <v>121</v>
      </c>
      <c r="E130" s="29" t="s">
        <v>51</v>
      </c>
      <c r="F130" s="46" t="s">
        <v>52</v>
      </c>
      <c r="G130" s="46" t="s">
        <v>180</v>
      </c>
      <c r="H130" s="32">
        <v>8983667.3300000001</v>
      </c>
      <c r="I130" s="32"/>
      <c r="J130" s="32">
        <f t="shared" si="18"/>
        <v>8983667.3300000001</v>
      </c>
      <c r="K130" s="32">
        <v>0</v>
      </c>
      <c r="L130" s="32"/>
      <c r="M130" s="32">
        <f t="shared" si="19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100</v>
      </c>
      <c r="D131" s="58" t="s">
        <v>121</v>
      </c>
      <c r="E131" s="29" t="s">
        <v>54</v>
      </c>
      <c r="F131" s="46" t="s">
        <v>119</v>
      </c>
      <c r="G131" s="46" t="s">
        <v>180</v>
      </c>
      <c r="H131" s="32">
        <v>54991.59</v>
      </c>
      <c r="I131" s="32"/>
      <c r="J131" s="32">
        <f t="shared" si="18"/>
        <v>54991.59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236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235</v>
      </c>
      <c r="G132" s="46" t="s">
        <v>180</v>
      </c>
      <c r="H132" s="32">
        <v>2191130</v>
      </c>
      <c r="I132" s="32"/>
      <c r="J132" s="32">
        <f t="shared" si="18"/>
        <v>2191130</v>
      </c>
      <c r="K132" s="32"/>
      <c r="L132" s="32"/>
      <c r="M132" s="32"/>
      <c r="N132" s="32"/>
      <c r="O132" s="32"/>
      <c r="P132" s="32"/>
    </row>
    <row r="133" spans="1:16" ht="24" x14ac:dyDescent="0.3">
      <c r="A133" s="82" t="s">
        <v>214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213</v>
      </c>
      <c r="G133" s="46" t="s">
        <v>180</v>
      </c>
      <c r="H133" s="32">
        <v>12746</v>
      </c>
      <c r="I133" s="32"/>
      <c r="J133" s="32">
        <f t="shared" si="18"/>
        <v>12746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122</v>
      </c>
      <c r="B134" s="28" t="s">
        <v>43</v>
      </c>
      <c r="C134" s="28" t="s">
        <v>123</v>
      </c>
      <c r="D134" s="58" t="s">
        <v>121</v>
      </c>
      <c r="E134" s="29" t="s">
        <v>54</v>
      </c>
      <c r="F134" s="46" t="s">
        <v>124</v>
      </c>
      <c r="G134" s="46" t="s">
        <v>180</v>
      </c>
      <c r="H134" s="32">
        <v>4200</v>
      </c>
      <c r="I134" s="32"/>
      <c r="J134" s="32">
        <f t="shared" si="18"/>
        <v>4200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101">
        <f>SUM(H128:H134)</f>
        <v>52022944.899999999</v>
      </c>
      <c r="I135" s="101">
        <f t="shared" ref="I135:P135" si="20">SUM(I128:I134)</f>
        <v>0</v>
      </c>
      <c r="J135" s="101">
        <f t="shared" si="20"/>
        <v>52022944.899999999</v>
      </c>
      <c r="K135" s="101">
        <f t="shared" si="20"/>
        <v>0</v>
      </c>
      <c r="L135" s="101">
        <f t="shared" si="20"/>
        <v>0</v>
      </c>
      <c r="M135" s="101">
        <f t="shared" si="20"/>
        <v>0</v>
      </c>
      <c r="N135" s="101">
        <f t="shared" si="20"/>
        <v>0</v>
      </c>
      <c r="O135" s="101">
        <f t="shared" si="20"/>
        <v>0</v>
      </c>
      <c r="P135" s="101">
        <f t="shared" si="20"/>
        <v>0</v>
      </c>
    </row>
    <row r="136" spans="1:16" x14ac:dyDescent="0.3">
      <c r="A136" s="706" t="s">
        <v>179</v>
      </c>
      <c r="B136" s="706"/>
      <c r="C136" s="706"/>
      <c r="D136" s="706"/>
      <c r="E136" s="706"/>
      <c r="F136" s="706"/>
      <c r="G136" s="706"/>
      <c r="H136" s="101">
        <f>H127+H135</f>
        <v>81262618.019999996</v>
      </c>
      <c r="I136" s="101">
        <f t="shared" ref="I136:P136" si="21">I127+I135</f>
        <v>0</v>
      </c>
      <c r="J136" s="101">
        <f t="shared" si="21"/>
        <v>81262618.019999996</v>
      </c>
      <c r="K136" s="101">
        <f t="shared" si="21"/>
        <v>0</v>
      </c>
      <c r="L136" s="101">
        <f t="shared" si="21"/>
        <v>0</v>
      </c>
      <c r="M136" s="101">
        <f t="shared" si="21"/>
        <v>0</v>
      </c>
      <c r="N136" s="101">
        <f t="shared" si="21"/>
        <v>0</v>
      </c>
      <c r="O136" s="101">
        <f t="shared" si="21"/>
        <v>0</v>
      </c>
      <c r="P136" s="101">
        <f t="shared" si="21"/>
        <v>0</v>
      </c>
    </row>
    <row r="137" spans="1:16" x14ac:dyDescent="0.3">
      <c r="A137" s="725" t="s">
        <v>201</v>
      </c>
      <c r="B137" s="726"/>
      <c r="C137" s="726"/>
      <c r="D137" s="726"/>
      <c r="E137" s="726"/>
      <c r="F137" s="726"/>
      <c r="G137" s="726"/>
      <c r="H137" s="726"/>
      <c r="I137" s="726"/>
      <c r="J137" s="726"/>
      <c r="K137" s="726"/>
      <c r="L137" s="726"/>
      <c r="M137" s="726"/>
      <c r="N137" s="726"/>
      <c r="O137" s="726"/>
      <c r="P137" s="727"/>
    </row>
    <row r="138" spans="1:16" x14ac:dyDescent="0.3">
      <c r="A138" s="82" t="s">
        <v>42</v>
      </c>
      <c r="B138" s="28" t="s">
        <v>43</v>
      </c>
      <c r="C138" s="28" t="s">
        <v>100</v>
      </c>
      <c r="D138" s="58" t="s">
        <v>202</v>
      </c>
      <c r="E138" s="29" t="s">
        <v>46</v>
      </c>
      <c r="F138" s="46" t="s">
        <v>47</v>
      </c>
      <c r="G138" s="46" t="s">
        <v>203</v>
      </c>
      <c r="H138" s="32">
        <v>4554000</v>
      </c>
      <c r="I138" s="32"/>
      <c r="J138" s="26">
        <f t="shared" ref="J138:J139" si="22">H138+I138</f>
        <v>4554000</v>
      </c>
      <c r="K138" s="32">
        <v>0</v>
      </c>
      <c r="L138" s="32"/>
      <c r="M138" s="26">
        <f t="shared" ref="M138:M139" si="23">K138+L138</f>
        <v>0</v>
      </c>
      <c r="N138" s="32">
        <v>0</v>
      </c>
      <c r="O138" s="147"/>
      <c r="P138" s="148">
        <f t="shared" ref="P138:P139" si="24">N138+O138</f>
        <v>0</v>
      </c>
    </row>
    <row r="139" spans="1:16" x14ac:dyDescent="0.3">
      <c r="A139" s="82" t="s">
        <v>50</v>
      </c>
      <c r="B139" s="28" t="s">
        <v>43</v>
      </c>
      <c r="C139" s="28" t="s">
        <v>100</v>
      </c>
      <c r="D139" s="58" t="s">
        <v>202</v>
      </c>
      <c r="E139" s="29" t="s">
        <v>51</v>
      </c>
      <c r="F139" s="46" t="s">
        <v>52</v>
      </c>
      <c r="G139" s="46" t="s">
        <v>203</v>
      </c>
      <c r="H139" s="32">
        <v>1375308</v>
      </c>
      <c r="I139" s="32"/>
      <c r="J139" s="26">
        <f t="shared" si="22"/>
        <v>1375308</v>
      </c>
      <c r="K139" s="32">
        <v>0</v>
      </c>
      <c r="L139" s="32"/>
      <c r="M139" s="26">
        <f t="shared" si="23"/>
        <v>0</v>
      </c>
      <c r="N139" s="32">
        <v>0</v>
      </c>
      <c r="O139" s="147"/>
      <c r="P139" s="148">
        <f t="shared" si="24"/>
        <v>0</v>
      </c>
    </row>
    <row r="140" spans="1:16" ht="15" thickBot="1" x14ac:dyDescent="0.35">
      <c r="A140" s="728" t="s">
        <v>204</v>
      </c>
      <c r="B140" s="728"/>
      <c r="C140" s="728"/>
      <c r="D140" s="728"/>
      <c r="E140" s="728"/>
      <c r="F140" s="728"/>
      <c r="G140" s="728"/>
      <c r="H140" s="149">
        <f>SUM(H138:H139)</f>
        <v>5929308</v>
      </c>
      <c r="I140" s="149">
        <f t="shared" ref="I140:P140" si="25">SUM(I138:I139)</f>
        <v>0</v>
      </c>
      <c r="J140" s="149">
        <f t="shared" si="25"/>
        <v>5929308</v>
      </c>
      <c r="K140" s="149">
        <f t="shared" si="25"/>
        <v>0</v>
      </c>
      <c r="L140" s="149">
        <f t="shared" si="25"/>
        <v>0</v>
      </c>
      <c r="M140" s="149">
        <f t="shared" si="25"/>
        <v>0</v>
      </c>
      <c r="N140" s="149">
        <f t="shared" si="25"/>
        <v>0</v>
      </c>
      <c r="O140" s="149">
        <f t="shared" si="25"/>
        <v>0</v>
      </c>
      <c r="P140" s="149">
        <f t="shared" si="25"/>
        <v>0</v>
      </c>
    </row>
    <row r="141" spans="1:16" ht="15" thickBot="1" x14ac:dyDescent="0.35">
      <c r="A141" s="729" t="s">
        <v>205</v>
      </c>
      <c r="B141" s="730"/>
      <c r="C141" s="730"/>
      <c r="D141" s="730"/>
      <c r="E141" s="730"/>
      <c r="F141" s="730"/>
      <c r="G141" s="730"/>
      <c r="H141" s="730"/>
      <c r="I141" s="730"/>
      <c r="J141" s="730"/>
      <c r="K141" s="730"/>
      <c r="L141" s="730"/>
      <c r="M141" s="730"/>
      <c r="N141" s="730"/>
      <c r="O141" s="730"/>
      <c r="P141" s="731"/>
    </row>
    <row r="142" spans="1:16" x14ac:dyDescent="0.3">
      <c r="A142" s="150" t="s">
        <v>42</v>
      </c>
      <c r="B142" s="56" t="s">
        <v>43</v>
      </c>
      <c r="C142" s="56" t="s">
        <v>100</v>
      </c>
      <c r="D142" s="56" t="s">
        <v>206</v>
      </c>
      <c r="E142" s="56" t="s">
        <v>46</v>
      </c>
      <c r="F142" s="56" t="s">
        <v>47</v>
      </c>
      <c r="G142" s="46" t="s">
        <v>207</v>
      </c>
      <c r="H142" s="151">
        <v>251508</v>
      </c>
      <c r="I142" s="152"/>
      <c r="J142" s="26">
        <f t="shared" ref="J142:J143" si="26">H142+I142</f>
        <v>251508</v>
      </c>
      <c r="K142" s="26">
        <v>0</v>
      </c>
      <c r="L142" s="153"/>
      <c r="M142" s="26">
        <f t="shared" ref="M142:M143" si="27">K142+L142</f>
        <v>0</v>
      </c>
      <c r="N142" s="32">
        <v>0</v>
      </c>
      <c r="O142" s="147"/>
      <c r="P142" s="148">
        <f t="shared" ref="P142:P143" si="28">N142+O142</f>
        <v>0</v>
      </c>
    </row>
    <row r="143" spans="1:16" x14ac:dyDescent="0.3">
      <c r="A143" s="37" t="s">
        <v>50</v>
      </c>
      <c r="B143" s="61" t="s">
        <v>43</v>
      </c>
      <c r="C143" s="61" t="s">
        <v>100</v>
      </c>
      <c r="D143" s="61" t="s">
        <v>206</v>
      </c>
      <c r="E143" s="61" t="s">
        <v>51</v>
      </c>
      <c r="F143" s="61" t="s">
        <v>52</v>
      </c>
      <c r="G143" s="161" t="s">
        <v>207</v>
      </c>
      <c r="H143" s="154">
        <v>75955.42</v>
      </c>
      <c r="I143" s="162"/>
      <c r="J143" s="51">
        <f t="shared" si="26"/>
        <v>75955.42</v>
      </c>
      <c r="K143" s="51">
        <v>0</v>
      </c>
      <c r="L143" s="156"/>
      <c r="M143" s="51">
        <f t="shared" si="27"/>
        <v>0</v>
      </c>
      <c r="N143" s="38">
        <v>0</v>
      </c>
      <c r="O143" s="163"/>
      <c r="P143" s="164">
        <f t="shared" si="28"/>
        <v>0</v>
      </c>
    </row>
    <row r="144" spans="1:16" x14ac:dyDescent="0.3">
      <c r="A144" s="706" t="s">
        <v>208</v>
      </c>
      <c r="B144" s="706"/>
      <c r="C144" s="706"/>
      <c r="D144" s="706"/>
      <c r="E144" s="706"/>
      <c r="F144" s="706"/>
      <c r="G144" s="706"/>
      <c r="H144" s="98">
        <f>SUM(H142:H143)</f>
        <v>327463.42</v>
      </c>
      <c r="I144" s="98">
        <f>SUM(I142:I143)</f>
        <v>0</v>
      </c>
      <c r="J144" s="98">
        <f>H144+I144</f>
        <v>327463.42</v>
      </c>
      <c r="K144" s="98">
        <f t="shared" ref="K144" si="29">SUM(K142:K143)</f>
        <v>0</v>
      </c>
      <c r="L144" s="98"/>
      <c r="M144" s="98"/>
      <c r="N144" s="98">
        <f>SUM(N142:N143)</f>
        <v>0</v>
      </c>
      <c r="O144" s="98"/>
      <c r="P144" s="98"/>
    </row>
    <row r="145" spans="1:16" ht="30" customHeight="1" x14ac:dyDescent="0.3">
      <c r="A145" s="735" t="s">
        <v>216</v>
      </c>
      <c r="B145" s="736"/>
      <c r="C145" s="736"/>
      <c r="D145" s="736"/>
      <c r="E145" s="736"/>
      <c r="F145" s="736"/>
      <c r="G145" s="736"/>
      <c r="H145" s="736"/>
      <c r="I145" s="736"/>
      <c r="J145" s="736"/>
      <c r="K145" s="736"/>
      <c r="L145" s="736"/>
      <c r="M145" s="736"/>
      <c r="N145" s="736"/>
      <c r="O145" s="736"/>
      <c r="P145" s="737"/>
    </row>
    <row r="146" spans="1:16" x14ac:dyDescent="0.3">
      <c r="A146" s="150" t="s">
        <v>42</v>
      </c>
      <c r="B146" s="56" t="s">
        <v>43</v>
      </c>
      <c r="C146" s="56" t="s">
        <v>100</v>
      </c>
      <c r="D146" s="58" t="s">
        <v>217</v>
      </c>
      <c r="E146" s="58" t="s">
        <v>46</v>
      </c>
      <c r="F146" s="56" t="s">
        <v>47</v>
      </c>
      <c r="G146" s="46" t="s">
        <v>218</v>
      </c>
      <c r="H146" s="155">
        <v>99000</v>
      </c>
      <c r="I146" s="155"/>
      <c r="J146" s="26">
        <f t="shared" ref="J146:J147" si="30">H146+I146</f>
        <v>99000</v>
      </c>
      <c r="K146" s="32">
        <v>0</v>
      </c>
      <c r="L146" s="34"/>
      <c r="M146" s="26">
        <f t="shared" ref="M146:M147" si="31">K146+L146</f>
        <v>0</v>
      </c>
      <c r="N146" s="32">
        <v>0</v>
      </c>
      <c r="O146" s="147"/>
      <c r="P146" s="148">
        <f t="shared" ref="P146:P147" si="32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58" t="s">
        <v>217</v>
      </c>
      <c r="E147" s="58" t="s">
        <v>51</v>
      </c>
      <c r="F147" s="61" t="s">
        <v>52</v>
      </c>
      <c r="G147" s="46" t="s">
        <v>218</v>
      </c>
      <c r="H147" s="155">
        <v>29898</v>
      </c>
      <c r="I147" s="155"/>
      <c r="J147" s="51">
        <f t="shared" si="30"/>
        <v>29898</v>
      </c>
      <c r="K147" s="32">
        <v>0</v>
      </c>
      <c r="L147" s="34"/>
      <c r="M147" s="51">
        <f t="shared" si="31"/>
        <v>0</v>
      </c>
      <c r="N147" s="32">
        <v>0</v>
      </c>
      <c r="O147" s="147"/>
      <c r="P147" s="164">
        <f t="shared" si="32"/>
        <v>0</v>
      </c>
    </row>
    <row r="148" spans="1:16" x14ac:dyDescent="0.3">
      <c r="A148" s="706" t="s">
        <v>215</v>
      </c>
      <c r="B148" s="706"/>
      <c r="C148" s="706"/>
      <c r="D148" s="706"/>
      <c r="E148" s="706"/>
      <c r="F148" s="706"/>
      <c r="G148" s="706"/>
      <c r="H148" s="98">
        <f>SUM(H146:H147)</f>
        <v>128898</v>
      </c>
      <c r="I148" s="98">
        <f t="shared" ref="I148:P148" si="33">SUM(I146:I147)</f>
        <v>0</v>
      </c>
      <c r="J148" s="98">
        <f t="shared" si="33"/>
        <v>128898</v>
      </c>
      <c r="K148" s="98">
        <f t="shared" si="33"/>
        <v>0</v>
      </c>
      <c r="L148" s="98">
        <f t="shared" si="33"/>
        <v>0</v>
      </c>
      <c r="M148" s="98">
        <f t="shared" si="33"/>
        <v>0</v>
      </c>
      <c r="N148" s="98">
        <f t="shared" si="33"/>
        <v>0</v>
      </c>
      <c r="O148" s="98">
        <f t="shared" si="33"/>
        <v>0</v>
      </c>
      <c r="P148" s="98">
        <f t="shared" si="33"/>
        <v>0</v>
      </c>
    </row>
    <row r="149" spans="1:16" ht="28.95" customHeight="1" x14ac:dyDescent="0.3">
      <c r="A149" s="723" t="s">
        <v>160</v>
      </c>
      <c r="B149" s="687"/>
      <c r="C149" s="687"/>
      <c r="D149" s="687"/>
      <c r="E149" s="687"/>
      <c r="F149" s="687"/>
      <c r="G149" s="687"/>
      <c r="H149" s="687"/>
      <c r="I149" s="687"/>
      <c r="J149" s="687"/>
      <c r="K149" s="687"/>
      <c r="L149" s="687"/>
      <c r="M149" s="687"/>
      <c r="N149" s="687"/>
      <c r="O149" s="687"/>
      <c r="P149" s="724"/>
    </row>
    <row r="150" spans="1:16" ht="26.4" x14ac:dyDescent="0.3">
      <c r="A150" s="104" t="s">
        <v>161</v>
      </c>
      <c r="B150" s="40">
        <v>10</v>
      </c>
      <c r="C150" s="40" t="s">
        <v>162</v>
      </c>
      <c r="D150" s="45" t="s">
        <v>163</v>
      </c>
      <c r="E150" s="45" t="s">
        <v>174</v>
      </c>
      <c r="F150" s="45" t="s">
        <v>165</v>
      </c>
      <c r="G150" s="45" t="s">
        <v>182</v>
      </c>
      <c r="H150" s="32">
        <v>1916000</v>
      </c>
      <c r="I150" s="32"/>
      <c r="J150" s="32">
        <f>H150+I150</f>
        <v>1916000</v>
      </c>
      <c r="K150" s="32">
        <v>0</v>
      </c>
      <c r="L150" s="32"/>
      <c r="M150" s="32">
        <f>K150+L150</f>
        <v>0</v>
      </c>
      <c r="N150" s="32">
        <v>0</v>
      </c>
      <c r="O150" s="97"/>
      <c r="P150" s="32">
        <f>N150+O150</f>
        <v>0</v>
      </c>
    </row>
    <row r="151" spans="1:16" x14ac:dyDescent="0.3">
      <c r="A151" s="708" t="s">
        <v>167</v>
      </c>
      <c r="B151" s="709"/>
      <c r="C151" s="709"/>
      <c r="D151" s="709"/>
      <c r="E151" s="709"/>
      <c r="F151" s="709"/>
      <c r="G151" s="710"/>
      <c r="H151" s="101">
        <f t="shared" ref="H151:P151" si="34">SUM(H150:H150)</f>
        <v>1916000</v>
      </c>
      <c r="I151" s="101">
        <f t="shared" si="34"/>
        <v>0</v>
      </c>
      <c r="J151" s="101">
        <f t="shared" si="34"/>
        <v>1916000</v>
      </c>
      <c r="K151" s="101">
        <f t="shared" si="34"/>
        <v>0</v>
      </c>
      <c r="L151" s="101">
        <f t="shared" si="34"/>
        <v>0</v>
      </c>
      <c r="M151" s="101">
        <f t="shared" si="34"/>
        <v>0</v>
      </c>
      <c r="N151" s="101">
        <f t="shared" si="34"/>
        <v>0</v>
      </c>
      <c r="O151" s="101">
        <f t="shared" si="34"/>
        <v>0</v>
      </c>
      <c r="P151" s="101">
        <f t="shared" si="34"/>
        <v>0</v>
      </c>
    </row>
    <row r="152" spans="1:16" ht="25.2" customHeight="1" x14ac:dyDescent="0.3">
      <c r="A152" s="711" t="s">
        <v>168</v>
      </c>
      <c r="B152" s="712"/>
      <c r="C152" s="712"/>
      <c r="D152" s="712"/>
      <c r="E152" s="712"/>
      <c r="F152" s="712"/>
      <c r="G152" s="712"/>
      <c r="H152" s="712"/>
      <c r="I152" s="712"/>
      <c r="J152" s="712"/>
      <c r="K152" s="712"/>
      <c r="L152" s="712"/>
      <c r="M152" s="712"/>
      <c r="N152" s="712"/>
      <c r="O152" s="712"/>
      <c r="P152" s="713"/>
    </row>
    <row r="153" spans="1:16" ht="25.2" customHeight="1" x14ac:dyDescent="0.3">
      <c r="A153" s="82" t="s">
        <v>236</v>
      </c>
      <c r="B153" s="106" t="s">
        <v>43</v>
      </c>
      <c r="C153" s="106" t="s">
        <v>100</v>
      </c>
      <c r="D153" s="107" t="s">
        <v>169</v>
      </c>
      <c r="E153" s="107" t="s">
        <v>54</v>
      </c>
      <c r="F153" s="107" t="s">
        <v>235</v>
      </c>
      <c r="G153" s="108" t="s">
        <v>170</v>
      </c>
      <c r="H153" s="32">
        <v>24196.5</v>
      </c>
      <c r="I153" s="32"/>
      <c r="J153" s="32">
        <f>H153+I153</f>
        <v>24196.5</v>
      </c>
      <c r="K153" s="32">
        <v>0</v>
      </c>
      <c r="L153" s="32"/>
      <c r="M153" s="32">
        <f>K153+L153</f>
        <v>0</v>
      </c>
      <c r="N153" s="32">
        <v>0</v>
      </c>
      <c r="O153" s="97"/>
      <c r="P153" s="32">
        <f>N153+O153</f>
        <v>0</v>
      </c>
    </row>
    <row r="154" spans="1:16" ht="25.2" customHeight="1" x14ac:dyDescent="0.3">
      <c r="A154" s="105" t="s">
        <v>175</v>
      </c>
      <c r="B154" s="40" t="s">
        <v>172</v>
      </c>
      <c r="C154" s="40" t="s">
        <v>173</v>
      </c>
      <c r="D154" s="45" t="s">
        <v>169</v>
      </c>
      <c r="E154" s="45" t="s">
        <v>174</v>
      </c>
      <c r="F154" s="45" t="s">
        <v>171</v>
      </c>
      <c r="G154" s="45" t="s">
        <v>170</v>
      </c>
      <c r="H154" s="32">
        <v>93777</v>
      </c>
      <c r="I154" s="32"/>
      <c r="J154" s="32">
        <f>H154+I154</f>
        <v>93777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6.4" x14ac:dyDescent="0.3">
      <c r="A155" s="105" t="s">
        <v>161</v>
      </c>
      <c r="B155" s="106" t="s">
        <v>43</v>
      </c>
      <c r="C155" s="106" t="s">
        <v>100</v>
      </c>
      <c r="D155" s="107" t="s">
        <v>169</v>
      </c>
      <c r="E155" s="107" t="s">
        <v>164</v>
      </c>
      <c r="F155" s="107" t="s">
        <v>165</v>
      </c>
      <c r="G155" s="108" t="s">
        <v>170</v>
      </c>
      <c r="H155" s="32">
        <v>876245</v>
      </c>
      <c r="I155" s="32"/>
      <c r="J155" s="32">
        <f>H155+I155</f>
        <v>876245</v>
      </c>
      <c r="K155" s="32">
        <v>0</v>
      </c>
      <c r="L155" s="32"/>
      <c r="M155" s="32">
        <f t="shared" ref="M155:M156" si="35">K155+L155</f>
        <v>0</v>
      </c>
      <c r="N155" s="32">
        <v>0</v>
      </c>
      <c r="O155" s="97"/>
      <c r="P155" s="32">
        <f t="shared" ref="P155:P156" si="36">N155+O155</f>
        <v>0</v>
      </c>
    </row>
    <row r="156" spans="1:16" x14ac:dyDescent="0.3">
      <c r="A156" s="40" t="s">
        <v>91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92</v>
      </c>
      <c r="G156" s="108" t="s">
        <v>170</v>
      </c>
      <c r="H156" s="32">
        <v>1717.5</v>
      </c>
      <c r="I156" s="32"/>
      <c r="J156" s="32">
        <f>H156+I156</f>
        <v>1717.5</v>
      </c>
      <c r="K156" s="32">
        <v>0</v>
      </c>
      <c r="L156" s="32"/>
      <c r="M156" s="32">
        <f t="shared" si="35"/>
        <v>0</v>
      </c>
      <c r="N156" s="32">
        <v>0</v>
      </c>
      <c r="O156" s="97"/>
      <c r="P156" s="32">
        <f t="shared" si="36"/>
        <v>0</v>
      </c>
    </row>
    <row r="157" spans="1:16" x14ac:dyDescent="0.3">
      <c r="A157" s="708" t="s">
        <v>176</v>
      </c>
      <c r="B157" s="709"/>
      <c r="C157" s="709"/>
      <c r="D157" s="709"/>
      <c r="E157" s="709"/>
      <c r="F157" s="709"/>
      <c r="G157" s="710"/>
      <c r="H157" s="101">
        <f>SUM(H153:H156)</f>
        <v>995936</v>
      </c>
      <c r="I157" s="101">
        <f t="shared" ref="I157:P157" si="37">SUM(I153:I156)</f>
        <v>0</v>
      </c>
      <c r="J157" s="101">
        <f t="shared" si="37"/>
        <v>995936</v>
      </c>
      <c r="K157" s="101">
        <f t="shared" si="37"/>
        <v>0</v>
      </c>
      <c r="L157" s="101">
        <f t="shared" si="37"/>
        <v>0</v>
      </c>
      <c r="M157" s="101">
        <f t="shared" si="37"/>
        <v>0</v>
      </c>
      <c r="N157" s="101">
        <f t="shared" si="37"/>
        <v>0</v>
      </c>
      <c r="O157" s="101">
        <f t="shared" si="37"/>
        <v>0</v>
      </c>
      <c r="P157" s="101">
        <f t="shared" si="37"/>
        <v>0</v>
      </c>
    </row>
    <row r="158" spans="1:16" x14ac:dyDescent="0.3">
      <c r="A158" s="717" t="s">
        <v>187</v>
      </c>
      <c r="B158" s="718"/>
      <c r="C158" s="718"/>
      <c r="D158" s="718"/>
      <c r="E158" s="718"/>
      <c r="F158" s="718"/>
      <c r="G158" s="718"/>
      <c r="H158" s="718"/>
      <c r="I158" s="718"/>
      <c r="J158" s="718"/>
      <c r="K158" s="718"/>
      <c r="L158" s="718"/>
      <c r="M158" s="718"/>
      <c r="N158" s="718"/>
      <c r="O158" s="718"/>
      <c r="P158" s="719"/>
    </row>
    <row r="159" spans="1:16" x14ac:dyDescent="0.3">
      <c r="A159" s="129" t="s">
        <v>81</v>
      </c>
      <c r="B159" s="130" t="s">
        <v>43</v>
      </c>
      <c r="C159" s="131" t="s">
        <v>100</v>
      </c>
      <c r="D159" s="131" t="s">
        <v>188</v>
      </c>
      <c r="E159" s="131">
        <v>244</v>
      </c>
      <c r="F159" s="131" t="s">
        <v>82</v>
      </c>
      <c r="G159" s="132" t="s">
        <v>189</v>
      </c>
      <c r="H159" s="32">
        <v>3150000</v>
      </c>
      <c r="I159" s="32"/>
      <c r="J159" s="32">
        <f>H159+I159</f>
        <v>3150000</v>
      </c>
      <c r="K159" s="32">
        <v>0</v>
      </c>
      <c r="L159" s="32"/>
      <c r="M159" s="32">
        <f t="shared" ref="M159" si="38">K159+L159</f>
        <v>0</v>
      </c>
      <c r="N159" s="32">
        <v>0</v>
      </c>
      <c r="O159" s="97"/>
      <c r="P159" s="32">
        <f t="shared" ref="P159" si="39">N159+O159</f>
        <v>0</v>
      </c>
    </row>
    <row r="160" spans="1:16" x14ac:dyDescent="0.3">
      <c r="A160" s="708" t="s">
        <v>190</v>
      </c>
      <c r="B160" s="709"/>
      <c r="C160" s="709"/>
      <c r="D160" s="709"/>
      <c r="E160" s="709"/>
      <c r="F160" s="709"/>
      <c r="G160" s="710"/>
      <c r="H160" s="101">
        <f>SUM(H159)</f>
        <v>3150000</v>
      </c>
      <c r="I160" s="101">
        <f t="shared" ref="I160:P160" si="40">SUM(I159)</f>
        <v>0</v>
      </c>
      <c r="J160" s="101">
        <f t="shared" si="40"/>
        <v>3150000</v>
      </c>
      <c r="K160" s="101">
        <f t="shared" si="40"/>
        <v>0</v>
      </c>
      <c r="L160" s="101">
        <f t="shared" si="40"/>
        <v>0</v>
      </c>
      <c r="M160" s="101">
        <f t="shared" si="40"/>
        <v>0</v>
      </c>
      <c r="N160" s="101">
        <f t="shared" si="40"/>
        <v>0</v>
      </c>
      <c r="O160" s="101">
        <f t="shared" si="40"/>
        <v>0</v>
      </c>
      <c r="P160" s="101">
        <f t="shared" si="40"/>
        <v>0</v>
      </c>
    </row>
    <row r="161" spans="1:16" x14ac:dyDescent="0.3">
      <c r="A161" s="720" t="s">
        <v>191</v>
      </c>
      <c r="B161" s="721"/>
      <c r="C161" s="721"/>
      <c r="D161" s="721"/>
      <c r="E161" s="721"/>
      <c r="F161" s="721"/>
      <c r="G161" s="721"/>
      <c r="H161" s="721"/>
      <c r="I161" s="721"/>
      <c r="J161" s="721"/>
      <c r="K161" s="721"/>
      <c r="L161" s="721"/>
      <c r="M161" s="721"/>
      <c r="N161" s="721"/>
      <c r="O161" s="721"/>
      <c r="P161" s="722"/>
    </row>
    <row r="162" spans="1:16" x14ac:dyDescent="0.3">
      <c r="A162" s="133" t="s">
        <v>259</v>
      </c>
      <c r="B162" s="133" t="s">
        <v>172</v>
      </c>
      <c r="C162" s="133" t="s">
        <v>173</v>
      </c>
      <c r="D162" s="134" t="s">
        <v>193</v>
      </c>
      <c r="E162" s="134" t="s">
        <v>174</v>
      </c>
      <c r="F162" s="134" t="s">
        <v>171</v>
      </c>
      <c r="G162" s="132" t="s">
        <v>195</v>
      </c>
      <c r="H162" s="32">
        <v>7084</v>
      </c>
      <c r="I162" s="32"/>
      <c r="J162" s="32">
        <f t="shared" ref="J162:J165" si="41">H162+I162</f>
        <v>7084</v>
      </c>
      <c r="K162" s="32">
        <v>0</v>
      </c>
      <c r="L162" s="32"/>
      <c r="M162" s="32">
        <f t="shared" ref="M162:M165" si="42">K162+L162</f>
        <v>0</v>
      </c>
      <c r="N162" s="32">
        <v>0</v>
      </c>
      <c r="O162" s="97"/>
      <c r="P162" s="32">
        <f t="shared" ref="P162:P165" si="43">N162+O162</f>
        <v>0</v>
      </c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194</v>
      </c>
      <c r="E163" s="134" t="s">
        <v>174</v>
      </c>
      <c r="F163" s="134" t="s">
        <v>171</v>
      </c>
      <c r="G163" s="132" t="s">
        <v>48</v>
      </c>
      <c r="H163" s="32">
        <v>3036</v>
      </c>
      <c r="I163" s="32"/>
      <c r="J163" s="32">
        <f t="shared" si="41"/>
        <v>3036</v>
      </c>
      <c r="K163" s="32">
        <v>0</v>
      </c>
      <c r="L163" s="32"/>
      <c r="M163" s="32">
        <f t="shared" si="42"/>
        <v>0</v>
      </c>
      <c r="N163" s="32">
        <v>0</v>
      </c>
      <c r="O163" s="97"/>
      <c r="P163" s="32">
        <f t="shared" si="43"/>
        <v>0</v>
      </c>
    </row>
    <row r="164" spans="1:16" ht="26.4" x14ac:dyDescent="0.3">
      <c r="A164" s="133" t="s">
        <v>192</v>
      </c>
      <c r="B164" s="133" t="s">
        <v>172</v>
      </c>
      <c r="C164" s="133" t="s">
        <v>173</v>
      </c>
      <c r="D164" s="134" t="s">
        <v>193</v>
      </c>
      <c r="E164" s="134" t="s">
        <v>164</v>
      </c>
      <c r="F164" s="134" t="s">
        <v>165</v>
      </c>
      <c r="G164" s="132" t="s">
        <v>195</v>
      </c>
      <c r="H164" s="32">
        <v>1260000</v>
      </c>
      <c r="I164" s="32"/>
      <c r="J164" s="32">
        <f t="shared" si="41"/>
        <v>1260000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194</v>
      </c>
      <c r="E165" s="134" t="s">
        <v>164</v>
      </c>
      <c r="F165" s="134" t="s">
        <v>165</v>
      </c>
      <c r="G165" s="132" t="s">
        <v>48</v>
      </c>
      <c r="H165" s="32">
        <v>540000</v>
      </c>
      <c r="I165" s="32"/>
      <c r="J165" s="32">
        <f t="shared" si="41"/>
        <v>540000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x14ac:dyDescent="0.3">
      <c r="A166" s="708" t="s">
        <v>196</v>
      </c>
      <c r="B166" s="709"/>
      <c r="C166" s="709"/>
      <c r="D166" s="709"/>
      <c r="E166" s="709"/>
      <c r="F166" s="709"/>
      <c r="G166" s="710"/>
      <c r="H166" s="101">
        <f>SUM(H162:H165)</f>
        <v>1810120</v>
      </c>
      <c r="I166" s="101">
        <f t="shared" ref="I166:P166" si="44">SUM(I162:I165)</f>
        <v>0</v>
      </c>
      <c r="J166" s="101">
        <f>SUM(J162:J165)</f>
        <v>1810120</v>
      </c>
      <c r="K166" s="101">
        <f t="shared" si="44"/>
        <v>0</v>
      </c>
      <c r="L166" s="101">
        <f t="shared" si="44"/>
        <v>0</v>
      </c>
      <c r="M166" s="101">
        <f t="shared" si="44"/>
        <v>0</v>
      </c>
      <c r="N166" s="101">
        <f t="shared" si="44"/>
        <v>0</v>
      </c>
      <c r="O166" s="101">
        <f t="shared" si="44"/>
        <v>0</v>
      </c>
      <c r="P166" s="101">
        <f t="shared" si="44"/>
        <v>0</v>
      </c>
    </row>
    <row r="167" spans="1:16" x14ac:dyDescent="0.3">
      <c r="A167" s="738" t="s">
        <v>260</v>
      </c>
      <c r="B167" s="739"/>
      <c r="C167" s="739"/>
      <c r="D167" s="739"/>
      <c r="E167" s="739"/>
      <c r="F167" s="739"/>
      <c r="G167" s="739"/>
      <c r="H167" s="739"/>
      <c r="I167" s="739"/>
      <c r="J167" s="739"/>
      <c r="K167" s="739"/>
      <c r="L167" s="739"/>
      <c r="M167" s="739"/>
      <c r="N167" s="739"/>
      <c r="O167" s="739"/>
      <c r="P167" s="740"/>
    </row>
    <row r="168" spans="1:16" x14ac:dyDescent="0.3">
      <c r="A168" s="40" t="s">
        <v>73</v>
      </c>
      <c r="B168" s="133" t="s">
        <v>43</v>
      </c>
      <c r="C168" s="133" t="s">
        <v>100</v>
      </c>
      <c r="D168" s="134" t="s">
        <v>224</v>
      </c>
      <c r="E168" s="134" t="s">
        <v>54</v>
      </c>
      <c r="F168" s="134" t="s">
        <v>74</v>
      </c>
      <c r="G168" s="132" t="s">
        <v>225</v>
      </c>
      <c r="H168" s="32">
        <v>305248.5</v>
      </c>
      <c r="I168" s="32"/>
      <c r="J168" s="32">
        <f t="shared" ref="J168:J173" si="45">H168+I168</f>
        <v>305248.5</v>
      </c>
      <c r="K168" s="32">
        <v>0</v>
      </c>
      <c r="L168" s="32"/>
      <c r="M168" s="32">
        <f t="shared" ref="M168:M178" si="46">K168+L168</f>
        <v>0</v>
      </c>
      <c r="N168" s="32">
        <v>0</v>
      </c>
      <c r="O168" s="97"/>
      <c r="P168" s="32">
        <f t="shared" ref="P168:P178" si="47">N168+O168</f>
        <v>0</v>
      </c>
    </row>
    <row r="169" spans="1:16" x14ac:dyDescent="0.3">
      <c r="A169" s="82" t="s">
        <v>220</v>
      </c>
      <c r="B169" s="133" t="s">
        <v>43</v>
      </c>
      <c r="C169" s="133" t="s">
        <v>100</v>
      </c>
      <c r="D169" s="134" t="s">
        <v>224</v>
      </c>
      <c r="E169" s="134" t="s">
        <v>54</v>
      </c>
      <c r="F169" s="134" t="s">
        <v>219</v>
      </c>
      <c r="G169" s="132" t="s">
        <v>225</v>
      </c>
      <c r="H169" s="32">
        <v>1398451.5</v>
      </c>
      <c r="I169" s="32">
        <v>-34990.199999999997</v>
      </c>
      <c r="J169" s="32">
        <f t="shared" si="45"/>
        <v>1363461.3</v>
      </c>
      <c r="K169" s="32">
        <v>0</v>
      </c>
      <c r="L169" s="32"/>
      <c r="M169" s="32">
        <f t="shared" si="46"/>
        <v>0</v>
      </c>
      <c r="N169" s="32">
        <v>0</v>
      </c>
      <c r="O169" s="97"/>
      <c r="P169" s="32">
        <f t="shared" si="47"/>
        <v>0</v>
      </c>
    </row>
    <row r="170" spans="1:16" x14ac:dyDescent="0.3">
      <c r="A170" s="40" t="s">
        <v>91</v>
      </c>
      <c r="B170" s="133" t="s">
        <v>43</v>
      </c>
      <c r="C170" s="133" t="s">
        <v>100</v>
      </c>
      <c r="D170" s="134" t="s">
        <v>226</v>
      </c>
      <c r="E170" s="134" t="s">
        <v>54</v>
      </c>
      <c r="F170" s="134" t="s">
        <v>92</v>
      </c>
      <c r="G170" s="132" t="s">
        <v>225</v>
      </c>
      <c r="H170" s="32">
        <v>0</v>
      </c>
      <c r="I170" s="32">
        <v>34990.199999999997</v>
      </c>
      <c r="J170" s="32">
        <f>H170+I170</f>
        <v>34990.199999999997</v>
      </c>
      <c r="K170" s="32"/>
      <c r="L170" s="32"/>
      <c r="M170" s="32"/>
      <c r="N170" s="32"/>
      <c r="O170" s="97"/>
      <c r="P170" s="32"/>
    </row>
    <row r="171" spans="1:16" x14ac:dyDescent="0.3">
      <c r="A171" s="40" t="s">
        <v>73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74</v>
      </c>
      <c r="G171" s="132" t="s">
        <v>48</v>
      </c>
      <c r="H171" s="32">
        <v>33916.5</v>
      </c>
      <c r="I171" s="32"/>
      <c r="J171" s="32">
        <f>H171+I171</f>
        <v>33916.5</v>
      </c>
      <c r="K171" s="32">
        <v>0</v>
      </c>
      <c r="L171" s="32"/>
      <c r="M171" s="32">
        <f>K171+L171</f>
        <v>0</v>
      </c>
      <c r="N171" s="32">
        <v>0</v>
      </c>
      <c r="O171" s="97"/>
      <c r="P171" s="32">
        <f>N171+O171</f>
        <v>0</v>
      </c>
    </row>
    <row r="172" spans="1:16" x14ac:dyDescent="0.3">
      <c r="A172" s="82" t="s">
        <v>220</v>
      </c>
      <c r="B172" s="133" t="s">
        <v>43</v>
      </c>
      <c r="C172" s="133" t="s">
        <v>100</v>
      </c>
      <c r="D172" s="134" t="s">
        <v>226</v>
      </c>
      <c r="E172" s="134" t="s">
        <v>54</v>
      </c>
      <c r="F172" s="134" t="s">
        <v>219</v>
      </c>
      <c r="G172" s="132" t="s">
        <v>48</v>
      </c>
      <c r="H172" s="32">
        <v>155383.5</v>
      </c>
      <c r="I172" s="32">
        <v>-3887.8</v>
      </c>
      <c r="J172" s="32">
        <f t="shared" si="45"/>
        <v>151495.70000000001</v>
      </c>
      <c r="K172" s="32">
        <v>0</v>
      </c>
      <c r="L172" s="32"/>
      <c r="M172" s="32">
        <f t="shared" si="46"/>
        <v>0</v>
      </c>
      <c r="N172" s="32">
        <v>0</v>
      </c>
      <c r="O172" s="97"/>
      <c r="P172" s="32">
        <f t="shared" si="47"/>
        <v>0</v>
      </c>
    </row>
    <row r="173" spans="1:16" x14ac:dyDescent="0.3">
      <c r="A173" s="40" t="s">
        <v>91</v>
      </c>
      <c r="B173" s="133" t="s">
        <v>43</v>
      </c>
      <c r="C173" s="133" t="s">
        <v>100</v>
      </c>
      <c r="D173" s="134" t="s">
        <v>226</v>
      </c>
      <c r="E173" s="134" t="s">
        <v>54</v>
      </c>
      <c r="F173" s="134" t="s">
        <v>92</v>
      </c>
      <c r="G173" s="333" t="s">
        <v>48</v>
      </c>
      <c r="H173" s="32">
        <v>0</v>
      </c>
      <c r="I173" s="32">
        <v>3887.8</v>
      </c>
      <c r="J173" s="32">
        <f t="shared" si="45"/>
        <v>3887.8</v>
      </c>
      <c r="K173" s="32"/>
      <c r="L173" s="32"/>
      <c r="M173" s="32"/>
      <c r="N173" s="32"/>
      <c r="O173" s="97"/>
      <c r="P173" s="32"/>
    </row>
    <row r="174" spans="1:16" x14ac:dyDescent="0.3">
      <c r="A174" s="708" t="s">
        <v>230</v>
      </c>
      <c r="B174" s="709"/>
      <c r="C174" s="709"/>
      <c r="D174" s="709"/>
      <c r="E174" s="709"/>
      <c r="F174" s="709"/>
      <c r="G174" s="710"/>
      <c r="H174" s="101">
        <f>SUM(H168:H173)</f>
        <v>1893000</v>
      </c>
      <c r="I174" s="101">
        <f t="shared" ref="I174:P174" si="48">SUM(I168:I173)</f>
        <v>0</v>
      </c>
      <c r="J174" s="101">
        <f t="shared" si="48"/>
        <v>1893000</v>
      </c>
      <c r="K174" s="101">
        <f t="shared" si="48"/>
        <v>0</v>
      </c>
      <c r="L174" s="101">
        <f t="shared" si="48"/>
        <v>0</v>
      </c>
      <c r="M174" s="101">
        <f t="shared" si="48"/>
        <v>0</v>
      </c>
      <c r="N174" s="101">
        <f t="shared" si="48"/>
        <v>0</v>
      </c>
      <c r="O174" s="101">
        <f t="shared" si="48"/>
        <v>0</v>
      </c>
      <c r="P174" s="101">
        <f t="shared" si="48"/>
        <v>0</v>
      </c>
    </row>
    <row r="175" spans="1:16" x14ac:dyDescent="0.3">
      <c r="A175" s="717" t="s">
        <v>245</v>
      </c>
      <c r="B175" s="718"/>
      <c r="C175" s="718"/>
      <c r="D175" s="718"/>
      <c r="E175" s="718"/>
      <c r="F175" s="718"/>
      <c r="G175" s="718"/>
      <c r="H175" s="718"/>
      <c r="I175" s="718"/>
      <c r="J175" s="718"/>
      <c r="K175" s="718"/>
      <c r="L175" s="718"/>
      <c r="M175" s="718"/>
      <c r="N175" s="718"/>
      <c r="O175" s="718"/>
      <c r="P175" s="719"/>
    </row>
    <row r="176" spans="1:16" x14ac:dyDescent="0.3">
      <c r="A176" s="129" t="s">
        <v>81</v>
      </c>
      <c r="B176" s="133" t="s">
        <v>43</v>
      </c>
      <c r="C176" s="133" t="s">
        <v>243</v>
      </c>
      <c r="D176" s="134" t="s">
        <v>242</v>
      </c>
      <c r="E176" s="134" t="s">
        <v>54</v>
      </c>
      <c r="F176" s="134" t="s">
        <v>82</v>
      </c>
      <c r="G176" s="132" t="s">
        <v>244</v>
      </c>
      <c r="H176" s="32">
        <v>302848.34999999998</v>
      </c>
      <c r="I176" s="32"/>
      <c r="J176" s="32">
        <f>SUM(H176:I176)</f>
        <v>302848.34999999998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40" t="s">
        <v>241</v>
      </c>
      <c r="B177" s="133" t="s">
        <v>43</v>
      </c>
      <c r="C177" s="133" t="s">
        <v>243</v>
      </c>
      <c r="D177" s="134" t="s">
        <v>242</v>
      </c>
      <c r="E177" s="134" t="s">
        <v>54</v>
      </c>
      <c r="F177" s="134" t="s">
        <v>240</v>
      </c>
      <c r="G177" s="132" t="s">
        <v>244</v>
      </c>
      <c r="H177" s="32">
        <v>13500</v>
      </c>
      <c r="I177" s="32"/>
      <c r="J177" s="32">
        <f t="shared" ref="J177:J178" si="49">SUM(H177:I177)</f>
        <v>13500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243</v>
      </c>
      <c r="D178" s="134" t="s">
        <v>242</v>
      </c>
      <c r="E178" s="134" t="s">
        <v>54</v>
      </c>
      <c r="F178" s="134" t="s">
        <v>92</v>
      </c>
      <c r="G178" s="132" t="s">
        <v>244</v>
      </c>
      <c r="H178" s="32">
        <v>57200</v>
      </c>
      <c r="I178" s="32"/>
      <c r="J178" s="32">
        <f t="shared" si="49"/>
        <v>57200</v>
      </c>
      <c r="K178" s="32">
        <v>0</v>
      </c>
      <c r="L178" s="32"/>
      <c r="M178" s="32">
        <f t="shared" si="46"/>
        <v>0</v>
      </c>
      <c r="N178" s="32">
        <v>0</v>
      </c>
      <c r="O178" s="97"/>
      <c r="P178" s="32">
        <f t="shared" si="47"/>
        <v>0</v>
      </c>
    </row>
    <row r="179" spans="1:16" x14ac:dyDescent="0.3">
      <c r="A179" s="708" t="s">
        <v>246</v>
      </c>
      <c r="B179" s="709"/>
      <c r="C179" s="709"/>
      <c r="D179" s="709"/>
      <c r="E179" s="709"/>
      <c r="F179" s="709"/>
      <c r="G179" s="710"/>
      <c r="H179" s="101">
        <f>SUM(H176:H178)</f>
        <v>373548.35</v>
      </c>
      <c r="I179" s="101">
        <f t="shared" ref="I179:P179" si="50">SUM(I176:I178)</f>
        <v>0</v>
      </c>
      <c r="J179" s="101">
        <f t="shared" si="50"/>
        <v>373548.35</v>
      </c>
      <c r="K179" s="101">
        <f t="shared" si="50"/>
        <v>0</v>
      </c>
      <c r="L179" s="101">
        <f t="shared" si="50"/>
        <v>0</v>
      </c>
      <c r="M179" s="101">
        <f t="shared" si="50"/>
        <v>0</v>
      </c>
      <c r="N179" s="101">
        <f t="shared" si="50"/>
        <v>0</v>
      </c>
      <c r="O179" s="101">
        <f t="shared" si="50"/>
        <v>0</v>
      </c>
      <c r="P179" s="101">
        <f t="shared" si="50"/>
        <v>0</v>
      </c>
    </row>
    <row r="180" spans="1:16" x14ac:dyDescent="0.3">
      <c r="A180" s="701" t="s">
        <v>131</v>
      </c>
      <c r="B180" s="701"/>
      <c r="C180" s="701"/>
      <c r="D180" s="701"/>
      <c r="E180" s="701"/>
      <c r="F180" s="701"/>
      <c r="G180" s="701"/>
      <c r="H180" s="103">
        <f t="shared" ref="H180:P180" si="51">H67+H101+H104+H116+H120+H151+H157+H136+H160+H166+H144+H140+H148+H174+H179</f>
        <v>128781618.56999999</v>
      </c>
      <c r="I180" s="103">
        <f t="shared" si="51"/>
        <v>0</v>
      </c>
      <c r="J180" s="103">
        <f t="shared" si="51"/>
        <v>128781618.56999999</v>
      </c>
      <c r="K180" s="103">
        <f t="shared" si="51"/>
        <v>33521479.18</v>
      </c>
      <c r="L180" s="103">
        <f t="shared" si="51"/>
        <v>0</v>
      </c>
      <c r="M180" s="103">
        <f t="shared" si="51"/>
        <v>33521479.18</v>
      </c>
      <c r="N180" s="103">
        <f t="shared" si="51"/>
        <v>34259965.640000001</v>
      </c>
      <c r="O180" s="103">
        <f t="shared" si="51"/>
        <v>0</v>
      </c>
      <c r="P180" s="103">
        <f t="shared" si="51"/>
        <v>34259965.640000001</v>
      </c>
    </row>
    <row r="181" spans="1:1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6" x14ac:dyDescent="0.3">
      <c r="A182" s="72" t="s">
        <v>132</v>
      </c>
      <c r="B182" s="73"/>
      <c r="C182" s="72"/>
      <c r="D182" s="72"/>
      <c r="E182" s="698" t="s">
        <v>133</v>
      </c>
      <c r="F182" s="698"/>
      <c r="G182" s="698"/>
      <c r="H182" s="1"/>
      <c r="I182" s="1"/>
      <c r="J182" s="1"/>
      <c r="K182" s="1"/>
      <c r="L182" s="1"/>
      <c r="M182" s="1"/>
      <c r="N182" s="1"/>
    </row>
    <row r="183" spans="1:16" x14ac:dyDescent="0.3">
      <c r="A183" s="2" t="s">
        <v>134</v>
      </c>
      <c r="B183" s="696" t="s">
        <v>135</v>
      </c>
      <c r="C183" s="699"/>
      <c r="D183" s="699"/>
      <c r="E183" s="699" t="s">
        <v>136</v>
      </c>
      <c r="F183" s="699"/>
      <c r="G183" s="699"/>
      <c r="H183" s="1"/>
      <c r="I183" s="1"/>
      <c r="J183" s="1"/>
      <c r="K183" s="1"/>
      <c r="L183" s="1"/>
      <c r="M183" s="1"/>
      <c r="N183" s="1"/>
    </row>
    <row r="184" spans="1:16" x14ac:dyDescent="0.3">
      <c r="A184" s="2"/>
      <c r="B184" s="321"/>
      <c r="C184" s="321"/>
      <c r="D184" s="321"/>
      <c r="E184" s="321"/>
      <c r="F184" s="321"/>
      <c r="G184" s="321"/>
      <c r="H184" s="1"/>
      <c r="I184" s="1"/>
      <c r="J184" s="1"/>
      <c r="K184" s="1"/>
      <c r="L184" s="1"/>
      <c r="M184" s="1"/>
      <c r="N184" s="1"/>
    </row>
    <row r="185" spans="1:16" x14ac:dyDescent="0.3">
      <c r="A185" s="72" t="s">
        <v>152</v>
      </c>
      <c r="B185" s="73"/>
      <c r="C185" s="75"/>
      <c r="D185" s="75"/>
      <c r="E185" s="5"/>
      <c r="F185" s="695" t="s">
        <v>138</v>
      </c>
      <c r="G185" s="695"/>
      <c r="H185" s="1"/>
      <c r="I185" s="1"/>
      <c r="J185" s="1"/>
      <c r="K185" s="1"/>
      <c r="L185" s="1"/>
      <c r="M185" s="1"/>
      <c r="N185" s="1"/>
    </row>
    <row r="186" spans="1:16" x14ac:dyDescent="0.3">
      <c r="A186" s="2" t="s">
        <v>134</v>
      </c>
      <c r="B186" s="696" t="s">
        <v>135</v>
      </c>
      <c r="C186" s="697"/>
      <c r="D186" s="697"/>
      <c r="E186" s="76"/>
      <c r="F186" s="697" t="s">
        <v>136</v>
      </c>
      <c r="G186" s="697"/>
      <c r="H186" s="1"/>
      <c r="I186" s="1"/>
      <c r="J186" s="1"/>
      <c r="K186" s="1"/>
      <c r="L186" s="1"/>
      <c r="M186" s="1"/>
      <c r="N186" s="1"/>
    </row>
    <row r="187" spans="1:16" x14ac:dyDescent="0.3">
      <c r="A187" s="2"/>
      <c r="B187" s="2"/>
      <c r="C187" s="2"/>
      <c r="D187" s="2"/>
      <c r="E187" s="2"/>
      <c r="F187" s="2"/>
      <c r="G187" s="2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153</v>
      </c>
      <c r="B188" s="73"/>
      <c r="C188" s="75"/>
      <c r="D188" s="75"/>
      <c r="E188" s="5"/>
      <c r="F188" s="695" t="s">
        <v>140</v>
      </c>
      <c r="G188" s="695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141</v>
      </c>
      <c r="B189" s="696" t="s">
        <v>135</v>
      </c>
      <c r="C189" s="697"/>
      <c r="D189" s="697"/>
      <c r="E189" s="76"/>
      <c r="F189" s="697" t="s">
        <v>136</v>
      </c>
      <c r="G189" s="697"/>
      <c r="H189" s="1"/>
      <c r="I189" s="1"/>
      <c r="J189" s="1"/>
      <c r="K189" s="1"/>
      <c r="L189" s="1"/>
      <c r="M189" s="1"/>
      <c r="N189" s="1"/>
    </row>
  </sheetData>
  <mergeCells count="59">
    <mergeCell ref="F185:G185"/>
    <mergeCell ref="B186:D186"/>
    <mergeCell ref="F186:G186"/>
    <mergeCell ref="F188:G188"/>
    <mergeCell ref="B189:D189"/>
    <mergeCell ref="F189:G189"/>
    <mergeCell ref="B183:D183"/>
    <mergeCell ref="E183:G183"/>
    <mergeCell ref="A157:G157"/>
    <mergeCell ref="A158:P158"/>
    <mergeCell ref="A160:G160"/>
    <mergeCell ref="A161:P161"/>
    <mergeCell ref="A166:G166"/>
    <mergeCell ref="A167:P167"/>
    <mergeCell ref="A174:G174"/>
    <mergeCell ref="A175:P175"/>
    <mergeCell ref="A179:G179"/>
    <mergeCell ref="A180:G180"/>
    <mergeCell ref="E182:G182"/>
    <mergeCell ref="A152:P152"/>
    <mergeCell ref="A127:G127"/>
    <mergeCell ref="A135:G135"/>
    <mergeCell ref="A136:G136"/>
    <mergeCell ref="A137:P137"/>
    <mergeCell ref="A140:G140"/>
    <mergeCell ref="A141:P141"/>
    <mergeCell ref="A144:G144"/>
    <mergeCell ref="A145:P145"/>
    <mergeCell ref="A148:G148"/>
    <mergeCell ref="A149:P149"/>
    <mergeCell ref="A151:G151"/>
    <mergeCell ref="A121:P122"/>
    <mergeCell ref="A67:G67"/>
    <mergeCell ref="A68:P68"/>
    <mergeCell ref="A101:G101"/>
    <mergeCell ref="A102:P102"/>
    <mergeCell ref="A104:G104"/>
    <mergeCell ref="A105:N106"/>
    <mergeCell ref="A110:G110"/>
    <mergeCell ref="A115:G115"/>
    <mergeCell ref="A116:G116"/>
    <mergeCell ref="A117:N117"/>
    <mergeCell ref="A120:G120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0"/>
  <sheetViews>
    <sheetView topLeftCell="A158" zoomScale="70" zoomScaleNormal="70" workbookViewId="0">
      <selection activeCell="J181" sqref="J18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309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27"/>
      <c r="B22" s="327"/>
      <c r="C22" s="327"/>
      <c r="D22" s="327"/>
      <c r="E22" s="327"/>
      <c r="F22" s="327"/>
      <c r="G22" s="327"/>
      <c r="H22" s="327"/>
      <c r="I22" s="327"/>
      <c r="J22" s="327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310</v>
      </c>
      <c r="C24" s="703"/>
      <c r="D24" s="703"/>
      <c r="E24" s="703"/>
      <c r="F24" s="703"/>
      <c r="G24" s="703"/>
      <c r="H24" s="703"/>
      <c r="I24" s="703"/>
      <c r="J24" s="95" t="str">
        <f>H19</f>
        <v>28 мая 2025</v>
      </c>
      <c r="K24" s="1"/>
      <c r="L24" s="1"/>
      <c r="M24" s="1"/>
      <c r="P24" s="327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32"/>
      <c r="M25" s="332"/>
      <c r="O25" s="33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32"/>
      <c r="M26" s="332"/>
      <c r="O26" s="332" t="s">
        <v>16</v>
      </c>
      <c r="P26" s="17" t="str">
        <f>H19</f>
        <v>28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28"/>
      <c r="I27" s="328"/>
      <c r="J27" s="328"/>
      <c r="L27" s="332"/>
      <c r="M27" s="332"/>
      <c r="O27" s="33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28"/>
      <c r="I28" s="328"/>
      <c r="J28" s="328"/>
      <c r="L28" s="332"/>
      <c r="M28" s="332"/>
      <c r="O28" s="33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32"/>
      <c r="M29" s="332"/>
      <c r="O29" s="33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32"/>
      <c r="M30" s="332"/>
      <c r="O30" s="33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32"/>
      <c r="M31" s="332"/>
      <c r="O31" s="33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32"/>
      <c r="M32" s="332"/>
      <c r="O32" s="33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45804</v>
      </c>
      <c r="I34" s="330" t="s">
        <v>150</v>
      </c>
      <c r="J34" s="330" t="s">
        <v>151</v>
      </c>
      <c r="K34" s="96">
        <f>H34</f>
        <v>45804</v>
      </c>
      <c r="L34" s="330" t="s">
        <v>150</v>
      </c>
      <c r="M34" s="330" t="s">
        <v>151</v>
      </c>
      <c r="N34" s="96">
        <f>H34</f>
        <v>45804</v>
      </c>
      <c r="O34" s="330" t="s">
        <v>150</v>
      </c>
      <c r="P34" s="330" t="s">
        <v>151</v>
      </c>
    </row>
    <row r="35" spans="1:16" x14ac:dyDescent="0.3">
      <c r="A35" s="329">
        <v>1</v>
      </c>
      <c r="B35" s="329">
        <f t="shared" ref="B35:G35" si="0">SUM(A35+1)</f>
        <v>2</v>
      </c>
      <c r="C35" s="329">
        <f t="shared" si="0"/>
        <v>3</v>
      </c>
      <c r="D35" s="329">
        <f t="shared" si="0"/>
        <v>4</v>
      </c>
      <c r="E35" s="329">
        <f t="shared" si="0"/>
        <v>5</v>
      </c>
      <c r="F35" s="329">
        <f t="shared" si="0"/>
        <v>6</v>
      </c>
      <c r="G35" s="329">
        <f t="shared" si="0"/>
        <v>7</v>
      </c>
      <c r="H35" s="329">
        <v>8</v>
      </c>
      <c r="I35" s="329">
        <v>9</v>
      </c>
      <c r="J35" s="329">
        <v>10</v>
      </c>
      <c r="K35" s="329">
        <v>11</v>
      </c>
      <c r="L35" s="329">
        <v>12</v>
      </c>
      <c r="M35" s="329">
        <v>13</v>
      </c>
      <c r="N35" s="329">
        <v>14</v>
      </c>
      <c r="O35" s="329">
        <v>15</v>
      </c>
      <c r="P35" s="329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29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1" si="5">H71+I71</f>
        <v>197426.09</v>
      </c>
      <c r="K71" s="32">
        <v>20000</v>
      </c>
      <c r="L71" s="32"/>
      <c r="M71" s="32">
        <f t="shared" ref="M71:M101" si="6">K71+L71</f>
        <v>20000</v>
      </c>
      <c r="N71" s="32">
        <v>20000</v>
      </c>
      <c r="O71" s="32"/>
      <c r="P71" s="32">
        <f t="shared" ref="P71:P101" si="7">N71+O71</f>
        <v>20000</v>
      </c>
    </row>
    <row r="72" spans="1:16" x14ac:dyDescent="0.3">
      <c r="A72" s="329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29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153970.29999999999</v>
      </c>
      <c r="I82" s="32"/>
      <c r="J82" s="32">
        <f t="shared" si="5"/>
        <v>153970.29999999999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29" t="s">
        <v>103</v>
      </c>
      <c r="B85" s="40" t="s">
        <v>43</v>
      </c>
      <c r="C85" s="40" t="s">
        <v>100</v>
      </c>
      <c r="D85" s="29" t="s">
        <v>101</v>
      </c>
      <c r="E85" s="329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29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25469.7</v>
      </c>
      <c r="I89" s="32"/>
      <c r="J89" s="32">
        <f t="shared" si="5"/>
        <v>25469.7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ht="24" x14ac:dyDescent="0.3">
      <c r="A91" s="82" t="s">
        <v>312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311</v>
      </c>
      <c r="G91" s="29" t="s">
        <v>48</v>
      </c>
      <c r="H91" s="32">
        <v>0</v>
      </c>
      <c r="I91" s="32">
        <v>25800</v>
      </c>
      <c r="J91" s="32">
        <f t="shared" si="5"/>
        <v>25800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82" t="s">
        <v>220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219</v>
      </c>
      <c r="G92" s="29" t="s">
        <v>48</v>
      </c>
      <c r="H92" s="32">
        <v>150000</v>
      </c>
      <c r="I92" s="32"/>
      <c r="J92" s="32">
        <f t="shared" si="5"/>
        <v>150000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40" t="s">
        <v>89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90</v>
      </c>
      <c r="G93" s="29" t="s">
        <v>48</v>
      </c>
      <c r="H93" s="32">
        <v>54556</v>
      </c>
      <c r="I93" s="32"/>
      <c r="J93" s="32">
        <f t="shared" si="5"/>
        <v>54556</v>
      </c>
      <c r="K93" s="32">
        <v>40000</v>
      </c>
      <c r="L93" s="32"/>
      <c r="M93" s="32">
        <f t="shared" si="6"/>
        <v>40000</v>
      </c>
      <c r="N93" s="32">
        <v>40000</v>
      </c>
      <c r="O93" s="32"/>
      <c r="P93" s="32">
        <f t="shared" si="7"/>
        <v>40000</v>
      </c>
    </row>
    <row r="94" spans="1:16" x14ac:dyDescent="0.3">
      <c r="A94" s="40" t="s">
        <v>106</v>
      </c>
      <c r="B94" s="44" t="s">
        <v>43</v>
      </c>
      <c r="C94" s="44" t="s">
        <v>100</v>
      </c>
      <c r="D94" s="29" t="s">
        <v>101</v>
      </c>
      <c r="E94" s="43" t="s">
        <v>54</v>
      </c>
      <c r="F94" s="43" t="s">
        <v>107</v>
      </c>
      <c r="G94" s="29" t="s">
        <v>48</v>
      </c>
      <c r="H94" s="32">
        <v>22500</v>
      </c>
      <c r="I94" s="32"/>
      <c r="J94" s="32">
        <f t="shared" si="5"/>
        <v>22500</v>
      </c>
      <c r="K94" s="32">
        <v>22500</v>
      </c>
      <c r="L94" s="32"/>
      <c r="M94" s="32">
        <f t="shared" si="6"/>
        <v>22500</v>
      </c>
      <c r="N94" s="32">
        <v>22500</v>
      </c>
      <c r="O94" s="32"/>
      <c r="P94" s="32">
        <f t="shared" si="7"/>
        <v>22500</v>
      </c>
    </row>
    <row r="95" spans="1:16" x14ac:dyDescent="0.3">
      <c r="A95" s="40" t="s">
        <v>91</v>
      </c>
      <c r="B95" s="28" t="s">
        <v>43</v>
      </c>
      <c r="C95" s="28" t="s">
        <v>100</v>
      </c>
      <c r="D95" s="29" t="s">
        <v>101</v>
      </c>
      <c r="E95" s="45" t="s">
        <v>54</v>
      </c>
      <c r="F95" s="45" t="s">
        <v>92</v>
      </c>
      <c r="G95" s="45" t="s">
        <v>48</v>
      </c>
      <c r="H95" s="32">
        <v>65444</v>
      </c>
      <c r="I95" s="32"/>
      <c r="J95" s="32">
        <f t="shared" si="5"/>
        <v>65444</v>
      </c>
      <c r="K95" s="32">
        <v>80000</v>
      </c>
      <c r="L95" s="32"/>
      <c r="M95" s="32">
        <f t="shared" si="6"/>
        <v>80000</v>
      </c>
      <c r="N95" s="32">
        <v>80000</v>
      </c>
      <c r="O95" s="32"/>
      <c r="P95" s="32">
        <f t="shared" si="7"/>
        <v>80000</v>
      </c>
    </row>
    <row r="96" spans="1:16" ht="24" x14ac:dyDescent="0.3">
      <c r="A96" s="40" t="s">
        <v>278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275</v>
      </c>
      <c r="G96" s="45" t="s">
        <v>48</v>
      </c>
      <c r="H96" s="32">
        <v>29461.06</v>
      </c>
      <c r="I96" s="32"/>
      <c r="J96" s="32">
        <f t="shared" si="5"/>
        <v>29461.06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ht="24" x14ac:dyDescent="0.3">
      <c r="A97" s="40" t="s">
        <v>279</v>
      </c>
      <c r="B97" s="28" t="s">
        <v>43</v>
      </c>
      <c r="C97" s="28" t="s">
        <v>100</v>
      </c>
      <c r="D97" s="29" t="s">
        <v>101</v>
      </c>
      <c r="E97" s="45" t="s">
        <v>276</v>
      </c>
      <c r="F97" s="45" t="s">
        <v>277</v>
      </c>
      <c r="G97" s="45" t="s">
        <v>48</v>
      </c>
      <c r="H97" s="32">
        <v>10438</v>
      </c>
      <c r="I97" s="32"/>
      <c r="J97" s="32">
        <f t="shared" si="5"/>
        <v>10438</v>
      </c>
      <c r="K97" s="32">
        <v>0</v>
      </c>
      <c r="L97" s="32"/>
      <c r="M97" s="32">
        <f t="shared" si="6"/>
        <v>0</v>
      </c>
      <c r="N97" s="32">
        <v>0</v>
      </c>
      <c r="O97" s="32"/>
      <c r="P97" s="32">
        <f t="shared" si="7"/>
        <v>0</v>
      </c>
    </row>
    <row r="98" spans="1:16" x14ac:dyDescent="0.3">
      <c r="A98" s="40" t="s">
        <v>93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95</v>
      </c>
      <c r="G98" s="46" t="s">
        <v>48</v>
      </c>
      <c r="H98" s="32">
        <v>60238</v>
      </c>
      <c r="I98" s="32"/>
      <c r="J98" s="32">
        <f t="shared" si="5"/>
        <v>60238</v>
      </c>
      <c r="K98" s="32">
        <v>60238</v>
      </c>
      <c r="L98" s="32"/>
      <c r="M98" s="32">
        <f t="shared" si="6"/>
        <v>60238</v>
      </c>
      <c r="N98" s="32">
        <v>60238</v>
      </c>
      <c r="O98" s="32"/>
      <c r="P98" s="32">
        <f t="shared" si="7"/>
        <v>60238</v>
      </c>
    </row>
    <row r="99" spans="1:16" x14ac:dyDescent="0.3">
      <c r="A99" s="40" t="s">
        <v>108</v>
      </c>
      <c r="B99" s="28" t="s">
        <v>43</v>
      </c>
      <c r="C99" s="28" t="s">
        <v>100</v>
      </c>
      <c r="D99" s="29" t="s">
        <v>101</v>
      </c>
      <c r="E99" s="29" t="s">
        <v>94</v>
      </c>
      <c r="F99" s="46" t="s">
        <v>97</v>
      </c>
      <c r="G99" s="46" t="s">
        <v>48</v>
      </c>
      <c r="H99" s="32">
        <v>25281</v>
      </c>
      <c r="I99" s="32"/>
      <c r="J99" s="32">
        <f t="shared" si="5"/>
        <v>25281</v>
      </c>
      <c r="K99" s="32">
        <v>25281</v>
      </c>
      <c r="L99" s="32"/>
      <c r="M99" s="32">
        <f t="shared" si="6"/>
        <v>25281</v>
      </c>
      <c r="N99" s="32">
        <v>25281</v>
      </c>
      <c r="O99" s="32"/>
      <c r="P99" s="32">
        <f t="shared" si="7"/>
        <v>25281</v>
      </c>
    </row>
    <row r="100" spans="1:16" x14ac:dyDescent="0.3">
      <c r="A100" s="40" t="s">
        <v>109</v>
      </c>
      <c r="B100" s="28" t="s">
        <v>43</v>
      </c>
      <c r="C100" s="28" t="s">
        <v>100</v>
      </c>
      <c r="D100" s="29" t="s">
        <v>101</v>
      </c>
      <c r="E100" s="29" t="s">
        <v>110</v>
      </c>
      <c r="F100" s="46" t="s">
        <v>111</v>
      </c>
      <c r="G100" s="46" t="s">
        <v>48</v>
      </c>
      <c r="H100" s="32">
        <v>37790</v>
      </c>
      <c r="I100" s="32"/>
      <c r="J100" s="32">
        <f t="shared" si="5"/>
        <v>37790</v>
      </c>
      <c r="K100" s="32">
        <v>37790</v>
      </c>
      <c r="L100" s="32"/>
      <c r="M100" s="32">
        <f t="shared" si="6"/>
        <v>37790</v>
      </c>
      <c r="N100" s="32">
        <v>37790</v>
      </c>
      <c r="O100" s="32"/>
      <c r="P100" s="32">
        <f t="shared" si="7"/>
        <v>37790</v>
      </c>
    </row>
    <row r="101" spans="1:16" ht="24" x14ac:dyDescent="0.3">
      <c r="A101" s="40" t="s">
        <v>229</v>
      </c>
      <c r="B101" s="28" t="s">
        <v>43</v>
      </c>
      <c r="C101" s="28" t="s">
        <v>100</v>
      </c>
      <c r="D101" s="29" t="s">
        <v>101</v>
      </c>
      <c r="E101" s="29" t="s">
        <v>227</v>
      </c>
      <c r="F101" s="46" t="s">
        <v>228</v>
      </c>
      <c r="G101" s="46" t="s">
        <v>48</v>
      </c>
      <c r="H101" s="32">
        <v>177.02</v>
      </c>
      <c r="I101" s="32"/>
      <c r="J101" s="32">
        <f t="shared" si="5"/>
        <v>177.02</v>
      </c>
      <c r="K101" s="32">
        <v>0</v>
      </c>
      <c r="L101" s="32"/>
      <c r="M101" s="32">
        <f t="shared" si="6"/>
        <v>0</v>
      </c>
      <c r="N101" s="32">
        <v>0</v>
      </c>
      <c r="O101" s="32"/>
      <c r="P101" s="32">
        <f t="shared" si="7"/>
        <v>0</v>
      </c>
    </row>
    <row r="102" spans="1:16" x14ac:dyDescent="0.3">
      <c r="A102" s="672" t="s">
        <v>98</v>
      </c>
      <c r="B102" s="672"/>
      <c r="C102" s="672"/>
      <c r="D102" s="672"/>
      <c r="E102" s="672"/>
      <c r="F102" s="672"/>
      <c r="G102" s="672"/>
      <c r="H102" s="98">
        <f>SUM(H69:H101)</f>
        <v>12818382.879999997</v>
      </c>
      <c r="I102" s="98">
        <f t="shared" ref="I102:P102" si="8">SUM(I69:I101)</f>
        <v>25800</v>
      </c>
      <c r="J102" s="98">
        <f t="shared" si="8"/>
        <v>12844182.879999997</v>
      </c>
      <c r="K102" s="98">
        <f t="shared" si="8"/>
        <v>13879548.150000002</v>
      </c>
      <c r="L102" s="98">
        <f t="shared" si="8"/>
        <v>0</v>
      </c>
      <c r="M102" s="98">
        <f t="shared" si="8"/>
        <v>13879548.150000002</v>
      </c>
      <c r="N102" s="98">
        <f t="shared" si="8"/>
        <v>14290031.449999997</v>
      </c>
      <c r="O102" s="98">
        <f t="shared" si="8"/>
        <v>0</v>
      </c>
      <c r="P102" s="98">
        <f t="shared" si="8"/>
        <v>14290031.449999997</v>
      </c>
    </row>
    <row r="103" spans="1:16" ht="15" customHeight="1" x14ac:dyDescent="0.3">
      <c r="A103" s="704" t="s">
        <v>112</v>
      </c>
      <c r="B103" s="704"/>
      <c r="C103" s="704"/>
      <c r="D103" s="704"/>
      <c r="E103" s="704"/>
      <c r="F103" s="704"/>
      <c r="G103" s="704"/>
      <c r="H103" s="704"/>
      <c r="I103" s="704"/>
      <c r="J103" s="704"/>
      <c r="K103" s="704"/>
      <c r="L103" s="704"/>
      <c r="M103" s="704"/>
      <c r="N103" s="704"/>
      <c r="O103" s="704"/>
      <c r="P103" s="704"/>
    </row>
    <row r="104" spans="1:16" x14ac:dyDescent="0.3">
      <c r="A104" s="40" t="s">
        <v>87</v>
      </c>
      <c r="B104" s="40" t="s">
        <v>43</v>
      </c>
      <c r="C104" s="40" t="s">
        <v>44</v>
      </c>
      <c r="D104" s="45" t="s">
        <v>45</v>
      </c>
      <c r="E104" s="45" t="s">
        <v>54</v>
      </c>
      <c r="F104" s="45" t="s">
        <v>88</v>
      </c>
      <c r="G104" s="99" t="s">
        <v>113</v>
      </c>
      <c r="H104" s="32">
        <v>5000000</v>
      </c>
      <c r="I104" s="32"/>
      <c r="J104" s="32">
        <f>H104+I104</f>
        <v>5000000</v>
      </c>
      <c r="K104" s="32">
        <v>5800000</v>
      </c>
      <c r="L104" s="32"/>
      <c r="M104" s="32">
        <f>K104+L104</f>
        <v>5800000</v>
      </c>
      <c r="N104" s="32">
        <v>5800000</v>
      </c>
      <c r="O104" s="97"/>
      <c r="P104" s="32">
        <f>N104+O104</f>
        <v>5800000</v>
      </c>
    </row>
    <row r="105" spans="1:16" x14ac:dyDescent="0.3">
      <c r="A105" s="672" t="s">
        <v>114</v>
      </c>
      <c r="B105" s="672"/>
      <c r="C105" s="672"/>
      <c r="D105" s="672"/>
      <c r="E105" s="672"/>
      <c r="F105" s="672"/>
      <c r="G105" s="672"/>
      <c r="H105" s="100">
        <f>SUM(H104)</f>
        <v>5000000</v>
      </c>
      <c r="I105" s="100">
        <f t="shared" ref="I105:P105" si="9">SUM(I104)</f>
        <v>0</v>
      </c>
      <c r="J105" s="100">
        <f t="shared" si="9"/>
        <v>5000000</v>
      </c>
      <c r="K105" s="100">
        <f t="shared" si="9"/>
        <v>5800000</v>
      </c>
      <c r="L105" s="100">
        <f t="shared" si="9"/>
        <v>0</v>
      </c>
      <c r="M105" s="100">
        <f t="shared" si="9"/>
        <v>5800000</v>
      </c>
      <c r="N105" s="100">
        <f t="shared" si="9"/>
        <v>5800000</v>
      </c>
      <c r="O105" s="100">
        <f t="shared" si="9"/>
        <v>0</v>
      </c>
      <c r="P105" s="100">
        <f t="shared" si="9"/>
        <v>5800000</v>
      </c>
    </row>
    <row r="106" spans="1:16" hidden="1" x14ac:dyDescent="0.3">
      <c r="A106" s="702" t="s">
        <v>115</v>
      </c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t="25.2" hidden="1" customHeight="1" thickBot="1" x14ac:dyDescent="0.35">
      <c r="A107" s="702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97"/>
      <c r="P107" s="97"/>
    </row>
    <row r="108" spans="1:16" hidden="1" x14ac:dyDescent="0.3">
      <c r="A108" s="82" t="s">
        <v>42</v>
      </c>
      <c r="B108" s="58" t="s">
        <v>43</v>
      </c>
      <c r="C108" s="58" t="s">
        <v>44</v>
      </c>
      <c r="D108" s="58" t="s">
        <v>116</v>
      </c>
      <c r="E108" s="58" t="s">
        <v>46</v>
      </c>
      <c r="F108" s="58" t="s">
        <v>47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50</v>
      </c>
      <c r="B109" s="58" t="s">
        <v>43</v>
      </c>
      <c r="C109" s="58" t="s">
        <v>44</v>
      </c>
      <c r="D109" s="58" t="s">
        <v>116</v>
      </c>
      <c r="E109" s="58" t="s">
        <v>51</v>
      </c>
      <c r="F109" s="58" t="s">
        <v>52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82" t="s">
        <v>118</v>
      </c>
      <c r="B110" s="58" t="s">
        <v>43</v>
      </c>
      <c r="C110" s="58" t="s">
        <v>44</v>
      </c>
      <c r="D110" s="58" t="s">
        <v>116</v>
      </c>
      <c r="E110" s="58" t="s">
        <v>54</v>
      </c>
      <c r="F110" s="58" t="s">
        <v>119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02" t="s">
        <v>120</v>
      </c>
      <c r="B111" s="702"/>
      <c r="C111" s="702"/>
      <c r="D111" s="702"/>
      <c r="E111" s="702"/>
      <c r="F111" s="702"/>
      <c r="G111" s="702"/>
      <c r="H111" s="59">
        <f>SUM(H108:H110)</f>
        <v>0</v>
      </c>
      <c r="I111" s="59"/>
      <c r="J111" s="59"/>
      <c r="K111" s="59">
        <f t="shared" ref="K111:N111" si="10">SUM(K108:K110)</f>
        <v>0</v>
      </c>
      <c r="L111" s="59"/>
      <c r="M111" s="59"/>
      <c r="N111" s="59">
        <f t="shared" si="10"/>
        <v>0</v>
      </c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100</v>
      </c>
      <c r="D112" s="58" t="s">
        <v>121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100</v>
      </c>
      <c r="D113" s="58" t="s">
        <v>121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100</v>
      </c>
      <c r="D114" s="58" t="s">
        <v>121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40" t="s">
        <v>122</v>
      </c>
      <c r="B115" s="58" t="s">
        <v>43</v>
      </c>
      <c r="C115" s="58" t="s">
        <v>123</v>
      </c>
      <c r="D115" s="58" t="s">
        <v>121</v>
      </c>
      <c r="E115" s="58" t="s">
        <v>54</v>
      </c>
      <c r="F115" s="58" t="s">
        <v>124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705" t="s">
        <v>125</v>
      </c>
      <c r="B116" s="705"/>
      <c r="C116" s="705"/>
      <c r="D116" s="705"/>
      <c r="E116" s="705"/>
      <c r="F116" s="705"/>
      <c r="G116" s="705"/>
      <c r="H116" s="83">
        <f>SUM(H112:H115)</f>
        <v>0</v>
      </c>
      <c r="I116" s="83"/>
      <c r="J116" s="83"/>
      <c r="K116" s="83">
        <f t="shared" ref="K116:N116" si="11">SUM(K112:K115)</f>
        <v>0</v>
      </c>
      <c r="L116" s="83"/>
      <c r="M116" s="83"/>
      <c r="N116" s="83">
        <f t="shared" si="11"/>
        <v>0</v>
      </c>
      <c r="O116" s="97"/>
      <c r="P116" s="97"/>
    </row>
    <row r="117" spans="1:16" hidden="1" x14ac:dyDescent="0.3">
      <c r="A117" s="706" t="s">
        <v>126</v>
      </c>
      <c r="B117" s="706"/>
      <c r="C117" s="706"/>
      <c r="D117" s="706"/>
      <c r="E117" s="706"/>
      <c r="F117" s="706"/>
      <c r="G117" s="706"/>
      <c r="H117" s="101">
        <f>H111+H116</f>
        <v>0</v>
      </c>
      <c r="I117" s="101"/>
      <c r="J117" s="101"/>
      <c r="K117" s="101">
        <f t="shared" ref="K117:N117" si="12">K111+K116</f>
        <v>0</v>
      </c>
      <c r="L117" s="101"/>
      <c r="M117" s="101"/>
      <c r="N117" s="101">
        <f t="shared" si="12"/>
        <v>0</v>
      </c>
      <c r="O117" s="97"/>
      <c r="P117" s="97"/>
    </row>
    <row r="118" spans="1:16" hidden="1" x14ac:dyDescent="0.3">
      <c r="A118" s="700" t="s">
        <v>127</v>
      </c>
      <c r="B118" s="700"/>
      <c r="C118" s="700"/>
      <c r="D118" s="700"/>
      <c r="E118" s="700"/>
      <c r="F118" s="700"/>
      <c r="G118" s="700"/>
      <c r="H118" s="700"/>
      <c r="I118" s="700"/>
      <c r="J118" s="700"/>
      <c r="K118" s="700"/>
      <c r="L118" s="700"/>
      <c r="M118" s="700"/>
      <c r="N118" s="700"/>
      <c r="O118" s="97"/>
      <c r="P118" s="97"/>
    </row>
    <row r="119" spans="1:16" hidden="1" x14ac:dyDescent="0.3">
      <c r="A119" s="82" t="s">
        <v>42</v>
      </c>
      <c r="B119" s="58" t="s">
        <v>43</v>
      </c>
      <c r="C119" s="58" t="s">
        <v>100</v>
      </c>
      <c r="D119" s="58" t="s">
        <v>128</v>
      </c>
      <c r="E119" s="58" t="s">
        <v>46</v>
      </c>
      <c r="F119" s="58" t="s">
        <v>47</v>
      </c>
      <c r="G119" s="102" t="s">
        <v>129</v>
      </c>
      <c r="H119" s="32"/>
      <c r="I119" s="32"/>
      <c r="J119" s="32"/>
      <c r="K119" s="34"/>
      <c r="L119" s="34"/>
      <c r="M119" s="34"/>
      <c r="N119" s="34"/>
      <c r="O119" s="97"/>
      <c r="P119" s="97"/>
    </row>
    <row r="120" spans="1:16" hidden="1" x14ac:dyDescent="0.3">
      <c r="A120" s="82" t="s">
        <v>50</v>
      </c>
      <c r="B120" s="58" t="s">
        <v>43</v>
      </c>
      <c r="C120" s="58" t="s">
        <v>100</v>
      </c>
      <c r="D120" s="58" t="s">
        <v>128</v>
      </c>
      <c r="E120" s="58" t="s">
        <v>51</v>
      </c>
      <c r="F120" s="58">
        <v>213000</v>
      </c>
      <c r="G120" s="102" t="s">
        <v>129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716" t="s">
        <v>130</v>
      </c>
      <c r="B121" s="716"/>
      <c r="C121" s="716"/>
      <c r="D121" s="716"/>
      <c r="E121" s="716"/>
      <c r="F121" s="716"/>
      <c r="G121" s="716"/>
      <c r="H121" s="121">
        <f>SUM(H119:H120)</f>
        <v>0</v>
      </c>
      <c r="I121" s="121"/>
      <c r="J121" s="121"/>
      <c r="K121" s="121">
        <f t="shared" ref="K121:N121" si="13">SUM(K119:K120)</f>
        <v>0</v>
      </c>
      <c r="L121" s="121"/>
      <c r="M121" s="121"/>
      <c r="N121" s="121">
        <f t="shared" si="13"/>
        <v>0</v>
      </c>
      <c r="O121" s="122"/>
      <c r="P121" s="122"/>
    </row>
    <row r="122" spans="1:16" x14ac:dyDescent="0.3">
      <c r="A122" s="702" t="s">
        <v>115</v>
      </c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702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</row>
    <row r="124" spans="1:16" x14ac:dyDescent="0.3">
      <c r="A124" s="82" t="s">
        <v>42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47</v>
      </c>
      <c r="G124" s="46" t="s">
        <v>180</v>
      </c>
      <c r="H124" s="32">
        <v>24042615.139999997</v>
      </c>
      <c r="I124" s="32"/>
      <c r="J124" s="32">
        <f t="shared" ref="J124:J127" si="14">H124+I124</f>
        <v>24042615.139999997</v>
      </c>
      <c r="K124" s="32">
        <v>0</v>
      </c>
      <c r="L124" s="32"/>
      <c r="M124" s="32">
        <f t="shared" ref="M124:M127" si="15">K124+L124</f>
        <v>0</v>
      </c>
      <c r="N124" s="32">
        <v>0</v>
      </c>
      <c r="O124" s="32"/>
      <c r="P124" s="32">
        <f t="shared" ref="P124:P135" si="16">N124+O124</f>
        <v>0</v>
      </c>
    </row>
    <row r="125" spans="1:16" ht="36" x14ac:dyDescent="0.3">
      <c r="A125" s="36" t="s">
        <v>210</v>
      </c>
      <c r="B125" s="28" t="s">
        <v>43</v>
      </c>
      <c r="C125" s="28" t="s">
        <v>44</v>
      </c>
      <c r="D125" s="58" t="s">
        <v>116</v>
      </c>
      <c r="E125" s="29" t="s">
        <v>46</v>
      </c>
      <c r="F125" s="46" t="s">
        <v>209</v>
      </c>
      <c r="G125" s="46" t="s">
        <v>180</v>
      </c>
      <c r="H125" s="32">
        <v>44255.62</v>
      </c>
      <c r="I125" s="32"/>
      <c r="J125" s="32">
        <f t="shared" si="14"/>
        <v>44255.62</v>
      </c>
      <c r="K125" s="32"/>
      <c r="L125" s="32"/>
      <c r="M125" s="32"/>
      <c r="N125" s="32"/>
      <c r="O125" s="32"/>
      <c r="P125" s="32"/>
    </row>
    <row r="126" spans="1:16" x14ac:dyDescent="0.3">
      <c r="A126" s="82" t="s">
        <v>50</v>
      </c>
      <c r="B126" s="28" t="s">
        <v>43</v>
      </c>
      <c r="C126" s="28" t="s">
        <v>44</v>
      </c>
      <c r="D126" s="58" t="s">
        <v>116</v>
      </c>
      <c r="E126" s="29" t="s">
        <v>51</v>
      </c>
      <c r="F126" s="46" t="s">
        <v>52</v>
      </c>
      <c r="G126" s="46" t="s">
        <v>180</v>
      </c>
      <c r="H126" s="32">
        <v>5105802.3600000003</v>
      </c>
      <c r="I126" s="32"/>
      <c r="J126" s="32">
        <f t="shared" si="14"/>
        <v>5105802.3600000003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82" t="s">
        <v>118</v>
      </c>
      <c r="B127" s="28" t="s">
        <v>43</v>
      </c>
      <c r="C127" s="28" t="s">
        <v>44</v>
      </c>
      <c r="D127" s="58" t="s">
        <v>116</v>
      </c>
      <c r="E127" s="29" t="s">
        <v>54</v>
      </c>
      <c r="F127" s="46" t="s">
        <v>119</v>
      </c>
      <c r="G127" s="46" t="s">
        <v>180</v>
      </c>
      <c r="H127" s="32">
        <v>47000</v>
      </c>
      <c r="I127" s="32"/>
      <c r="J127" s="32">
        <f t="shared" si="14"/>
        <v>47000</v>
      </c>
      <c r="K127" s="32">
        <v>0</v>
      </c>
      <c r="L127" s="32"/>
      <c r="M127" s="32">
        <f t="shared" si="15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715" t="s">
        <v>178</v>
      </c>
      <c r="B128" s="715"/>
      <c r="C128" s="715"/>
      <c r="D128" s="715"/>
      <c r="E128" s="715"/>
      <c r="F128" s="715"/>
      <c r="G128" s="715"/>
      <c r="H128" s="101">
        <f>SUM(H124:H127)</f>
        <v>29239673.119999997</v>
      </c>
      <c r="I128" s="101">
        <f t="shared" ref="I128:P128" si="17">SUM(I124:I127)</f>
        <v>0</v>
      </c>
      <c r="J128" s="101">
        <f t="shared" si="17"/>
        <v>29239673.119999997</v>
      </c>
      <c r="K128" s="101">
        <f t="shared" si="17"/>
        <v>0</v>
      </c>
      <c r="L128" s="101">
        <f t="shared" si="17"/>
        <v>0</v>
      </c>
      <c r="M128" s="101">
        <f t="shared" si="17"/>
        <v>0</v>
      </c>
      <c r="N128" s="101">
        <f t="shared" si="17"/>
        <v>0</v>
      </c>
      <c r="O128" s="101">
        <f t="shared" si="17"/>
        <v>0</v>
      </c>
      <c r="P128" s="101">
        <f t="shared" si="17"/>
        <v>0</v>
      </c>
    </row>
    <row r="129" spans="1:16" x14ac:dyDescent="0.3">
      <c r="A129" s="82" t="s">
        <v>42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47</v>
      </c>
      <c r="G129" s="46" t="s">
        <v>180</v>
      </c>
      <c r="H129" s="32">
        <v>40702194.93</v>
      </c>
      <c r="I129" s="32"/>
      <c r="J129" s="32">
        <f t="shared" ref="J129:J135" si="18">H129+I129</f>
        <v>40702194.93</v>
      </c>
      <c r="K129" s="32">
        <v>0</v>
      </c>
      <c r="L129" s="32"/>
      <c r="M129" s="32">
        <f t="shared" ref="M129:M135" si="19">K129+L129</f>
        <v>0</v>
      </c>
      <c r="N129" s="32">
        <v>0</v>
      </c>
      <c r="O129" s="32"/>
      <c r="P129" s="32">
        <f t="shared" si="16"/>
        <v>0</v>
      </c>
    </row>
    <row r="130" spans="1:16" ht="36" x14ac:dyDescent="0.3">
      <c r="A130" s="36" t="s">
        <v>210</v>
      </c>
      <c r="B130" s="28" t="s">
        <v>43</v>
      </c>
      <c r="C130" s="28" t="s">
        <v>100</v>
      </c>
      <c r="D130" s="58" t="s">
        <v>121</v>
      </c>
      <c r="E130" s="29" t="s">
        <v>46</v>
      </c>
      <c r="F130" s="46" t="s">
        <v>209</v>
      </c>
      <c r="G130" s="46" t="s">
        <v>180</v>
      </c>
      <c r="H130" s="32">
        <v>74015.05</v>
      </c>
      <c r="I130" s="32"/>
      <c r="J130" s="32">
        <f t="shared" si="18"/>
        <v>74015.05</v>
      </c>
      <c r="K130" s="32"/>
      <c r="L130" s="32"/>
      <c r="M130" s="32"/>
      <c r="N130" s="32"/>
      <c r="O130" s="32"/>
      <c r="P130" s="32"/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121</v>
      </c>
      <c r="E131" s="29" t="s">
        <v>51</v>
      </c>
      <c r="F131" s="46" t="s">
        <v>52</v>
      </c>
      <c r="G131" s="46" t="s">
        <v>180</v>
      </c>
      <c r="H131" s="32">
        <v>8983667.3300000001</v>
      </c>
      <c r="I131" s="32"/>
      <c r="J131" s="32">
        <f t="shared" si="18"/>
        <v>8983667.3300000001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118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119</v>
      </c>
      <c r="G132" s="46" t="s">
        <v>180</v>
      </c>
      <c r="H132" s="32">
        <v>54991.59</v>
      </c>
      <c r="I132" s="32"/>
      <c r="J132" s="32">
        <f t="shared" si="18"/>
        <v>54991.59</v>
      </c>
      <c r="K132" s="32">
        <v>0</v>
      </c>
      <c r="L132" s="32"/>
      <c r="M132" s="32">
        <f t="shared" si="19"/>
        <v>0</v>
      </c>
      <c r="N132" s="32">
        <v>0</v>
      </c>
      <c r="O132" s="32"/>
      <c r="P132" s="32">
        <f t="shared" si="16"/>
        <v>0</v>
      </c>
    </row>
    <row r="133" spans="1:16" x14ac:dyDescent="0.3">
      <c r="A133" s="82" t="s">
        <v>236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235</v>
      </c>
      <c r="G133" s="46" t="s">
        <v>180</v>
      </c>
      <c r="H133" s="32">
        <v>2191130</v>
      </c>
      <c r="I133" s="32"/>
      <c r="J133" s="32">
        <f t="shared" si="18"/>
        <v>2191130</v>
      </c>
      <c r="K133" s="32"/>
      <c r="L133" s="32"/>
      <c r="M133" s="32"/>
      <c r="N133" s="32"/>
      <c r="O133" s="32"/>
      <c r="P133" s="32"/>
    </row>
    <row r="134" spans="1:16" ht="24" x14ac:dyDescent="0.3">
      <c r="A134" s="82" t="s">
        <v>214</v>
      </c>
      <c r="B134" s="28" t="s">
        <v>43</v>
      </c>
      <c r="C134" s="28" t="s">
        <v>100</v>
      </c>
      <c r="D134" s="58" t="s">
        <v>121</v>
      </c>
      <c r="E134" s="29" t="s">
        <v>54</v>
      </c>
      <c r="F134" s="46" t="s">
        <v>213</v>
      </c>
      <c r="G134" s="46" t="s">
        <v>180</v>
      </c>
      <c r="H134" s="32">
        <v>12746</v>
      </c>
      <c r="I134" s="32"/>
      <c r="J134" s="32">
        <f t="shared" si="18"/>
        <v>12746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122</v>
      </c>
      <c r="B135" s="28" t="s">
        <v>43</v>
      </c>
      <c r="C135" s="28" t="s">
        <v>123</v>
      </c>
      <c r="D135" s="58" t="s">
        <v>121</v>
      </c>
      <c r="E135" s="29" t="s">
        <v>54</v>
      </c>
      <c r="F135" s="46" t="s">
        <v>124</v>
      </c>
      <c r="G135" s="46" t="s">
        <v>180</v>
      </c>
      <c r="H135" s="32">
        <v>4200</v>
      </c>
      <c r="I135" s="32"/>
      <c r="J135" s="32">
        <f t="shared" si="18"/>
        <v>4200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715" t="s">
        <v>178</v>
      </c>
      <c r="B136" s="715"/>
      <c r="C136" s="715"/>
      <c r="D136" s="715"/>
      <c r="E136" s="715"/>
      <c r="F136" s="715"/>
      <c r="G136" s="715"/>
      <c r="H136" s="101">
        <f>SUM(H129:H135)</f>
        <v>52022944.899999999</v>
      </c>
      <c r="I136" s="101">
        <f t="shared" ref="I136:P136" si="20">SUM(I129:I135)</f>
        <v>0</v>
      </c>
      <c r="J136" s="101">
        <f t="shared" si="20"/>
        <v>52022944.899999999</v>
      </c>
      <c r="K136" s="101">
        <f t="shared" si="20"/>
        <v>0</v>
      </c>
      <c r="L136" s="101">
        <f t="shared" si="20"/>
        <v>0</v>
      </c>
      <c r="M136" s="101">
        <f t="shared" si="20"/>
        <v>0</v>
      </c>
      <c r="N136" s="101">
        <f t="shared" si="20"/>
        <v>0</v>
      </c>
      <c r="O136" s="101">
        <f t="shared" si="20"/>
        <v>0</v>
      </c>
      <c r="P136" s="101">
        <f t="shared" si="20"/>
        <v>0</v>
      </c>
    </row>
    <row r="137" spans="1:16" x14ac:dyDescent="0.3">
      <c r="A137" s="706" t="s">
        <v>179</v>
      </c>
      <c r="B137" s="706"/>
      <c r="C137" s="706"/>
      <c r="D137" s="706"/>
      <c r="E137" s="706"/>
      <c r="F137" s="706"/>
      <c r="G137" s="706"/>
      <c r="H137" s="101">
        <f>H128+H136</f>
        <v>81262618.019999996</v>
      </c>
      <c r="I137" s="101">
        <f t="shared" ref="I137:P137" si="21">I128+I136</f>
        <v>0</v>
      </c>
      <c r="J137" s="101">
        <f t="shared" si="21"/>
        <v>81262618.019999996</v>
      </c>
      <c r="K137" s="101">
        <f t="shared" si="21"/>
        <v>0</v>
      </c>
      <c r="L137" s="101">
        <f t="shared" si="21"/>
        <v>0</v>
      </c>
      <c r="M137" s="101">
        <f t="shared" si="21"/>
        <v>0</v>
      </c>
      <c r="N137" s="101">
        <f t="shared" si="21"/>
        <v>0</v>
      </c>
      <c r="O137" s="101">
        <f t="shared" si="21"/>
        <v>0</v>
      </c>
      <c r="P137" s="101">
        <f t="shared" si="21"/>
        <v>0</v>
      </c>
    </row>
    <row r="138" spans="1:16" x14ac:dyDescent="0.3">
      <c r="A138" s="725" t="s">
        <v>201</v>
      </c>
      <c r="B138" s="726"/>
      <c r="C138" s="726"/>
      <c r="D138" s="726"/>
      <c r="E138" s="726"/>
      <c r="F138" s="726"/>
      <c r="G138" s="726"/>
      <c r="H138" s="726"/>
      <c r="I138" s="726"/>
      <c r="J138" s="726"/>
      <c r="K138" s="726"/>
      <c r="L138" s="726"/>
      <c r="M138" s="726"/>
      <c r="N138" s="726"/>
      <c r="O138" s="726"/>
      <c r="P138" s="727"/>
    </row>
    <row r="139" spans="1:16" x14ac:dyDescent="0.3">
      <c r="A139" s="82" t="s">
        <v>42</v>
      </c>
      <c r="B139" s="28" t="s">
        <v>43</v>
      </c>
      <c r="C139" s="28" t="s">
        <v>100</v>
      </c>
      <c r="D139" s="58" t="s">
        <v>202</v>
      </c>
      <c r="E139" s="29" t="s">
        <v>46</v>
      </c>
      <c r="F139" s="46" t="s">
        <v>47</v>
      </c>
      <c r="G139" s="46" t="s">
        <v>203</v>
      </c>
      <c r="H139" s="32">
        <v>4554000</v>
      </c>
      <c r="I139" s="32"/>
      <c r="J139" s="26">
        <f t="shared" ref="J139:J140" si="22">H139+I139</f>
        <v>4554000</v>
      </c>
      <c r="K139" s="32">
        <v>0</v>
      </c>
      <c r="L139" s="32"/>
      <c r="M139" s="26">
        <f t="shared" ref="M139:M140" si="23">K139+L139</f>
        <v>0</v>
      </c>
      <c r="N139" s="32">
        <v>0</v>
      </c>
      <c r="O139" s="147"/>
      <c r="P139" s="148">
        <f t="shared" ref="P139:P140" si="24">N139+O139</f>
        <v>0</v>
      </c>
    </row>
    <row r="140" spans="1:16" x14ac:dyDescent="0.3">
      <c r="A140" s="82" t="s">
        <v>50</v>
      </c>
      <c r="B140" s="28" t="s">
        <v>43</v>
      </c>
      <c r="C140" s="28" t="s">
        <v>100</v>
      </c>
      <c r="D140" s="58" t="s">
        <v>202</v>
      </c>
      <c r="E140" s="29" t="s">
        <v>51</v>
      </c>
      <c r="F140" s="46" t="s">
        <v>52</v>
      </c>
      <c r="G140" s="46" t="s">
        <v>203</v>
      </c>
      <c r="H140" s="32">
        <v>1375308</v>
      </c>
      <c r="I140" s="32"/>
      <c r="J140" s="26">
        <f t="shared" si="22"/>
        <v>1375308</v>
      </c>
      <c r="K140" s="32">
        <v>0</v>
      </c>
      <c r="L140" s="32"/>
      <c r="M140" s="26">
        <f t="shared" si="23"/>
        <v>0</v>
      </c>
      <c r="N140" s="32">
        <v>0</v>
      </c>
      <c r="O140" s="147"/>
      <c r="P140" s="148">
        <f t="shared" si="24"/>
        <v>0</v>
      </c>
    </row>
    <row r="141" spans="1:16" ht="15" thickBot="1" x14ac:dyDescent="0.35">
      <c r="A141" s="728" t="s">
        <v>204</v>
      </c>
      <c r="B141" s="728"/>
      <c r="C141" s="728"/>
      <c r="D141" s="728"/>
      <c r="E141" s="728"/>
      <c r="F141" s="728"/>
      <c r="G141" s="728"/>
      <c r="H141" s="149">
        <f>SUM(H139:H140)</f>
        <v>5929308</v>
      </c>
      <c r="I141" s="149">
        <f t="shared" ref="I141:P141" si="25">SUM(I139:I140)</f>
        <v>0</v>
      </c>
      <c r="J141" s="149">
        <f t="shared" si="25"/>
        <v>5929308</v>
      </c>
      <c r="K141" s="149">
        <f t="shared" si="25"/>
        <v>0</v>
      </c>
      <c r="L141" s="149">
        <f t="shared" si="25"/>
        <v>0</v>
      </c>
      <c r="M141" s="149">
        <f t="shared" si="25"/>
        <v>0</v>
      </c>
      <c r="N141" s="149">
        <f t="shared" si="25"/>
        <v>0</v>
      </c>
      <c r="O141" s="149">
        <f t="shared" si="25"/>
        <v>0</v>
      </c>
      <c r="P141" s="149">
        <f t="shared" si="25"/>
        <v>0</v>
      </c>
    </row>
    <row r="142" spans="1:16" ht="15" thickBot="1" x14ac:dyDescent="0.35">
      <c r="A142" s="729" t="s">
        <v>205</v>
      </c>
      <c r="B142" s="730"/>
      <c r="C142" s="730"/>
      <c r="D142" s="730"/>
      <c r="E142" s="730"/>
      <c r="F142" s="730"/>
      <c r="G142" s="730"/>
      <c r="H142" s="730"/>
      <c r="I142" s="730"/>
      <c r="J142" s="730"/>
      <c r="K142" s="730"/>
      <c r="L142" s="730"/>
      <c r="M142" s="730"/>
      <c r="N142" s="730"/>
      <c r="O142" s="730"/>
      <c r="P142" s="731"/>
    </row>
    <row r="143" spans="1:16" x14ac:dyDescent="0.3">
      <c r="A143" s="150" t="s">
        <v>42</v>
      </c>
      <c r="B143" s="56" t="s">
        <v>43</v>
      </c>
      <c r="C143" s="56" t="s">
        <v>100</v>
      </c>
      <c r="D143" s="56" t="s">
        <v>206</v>
      </c>
      <c r="E143" s="56" t="s">
        <v>46</v>
      </c>
      <c r="F143" s="56" t="s">
        <v>47</v>
      </c>
      <c r="G143" s="46" t="s">
        <v>207</v>
      </c>
      <c r="H143" s="151">
        <v>251508</v>
      </c>
      <c r="I143" s="152"/>
      <c r="J143" s="26">
        <f t="shared" ref="J143:J144" si="26">H143+I143</f>
        <v>251508</v>
      </c>
      <c r="K143" s="26">
        <v>0</v>
      </c>
      <c r="L143" s="153"/>
      <c r="M143" s="26">
        <f t="shared" ref="M143:M144" si="27">K143+L143</f>
        <v>0</v>
      </c>
      <c r="N143" s="32">
        <v>0</v>
      </c>
      <c r="O143" s="147"/>
      <c r="P143" s="148">
        <f t="shared" ref="P143:P144" si="28">N143+O143</f>
        <v>0</v>
      </c>
    </row>
    <row r="144" spans="1:16" x14ac:dyDescent="0.3">
      <c r="A144" s="37" t="s">
        <v>50</v>
      </c>
      <c r="B144" s="61" t="s">
        <v>43</v>
      </c>
      <c r="C144" s="61" t="s">
        <v>100</v>
      </c>
      <c r="D144" s="61" t="s">
        <v>206</v>
      </c>
      <c r="E144" s="61" t="s">
        <v>51</v>
      </c>
      <c r="F144" s="61" t="s">
        <v>52</v>
      </c>
      <c r="G144" s="161" t="s">
        <v>207</v>
      </c>
      <c r="H144" s="154">
        <v>75955.42</v>
      </c>
      <c r="I144" s="162"/>
      <c r="J144" s="51">
        <f t="shared" si="26"/>
        <v>75955.42</v>
      </c>
      <c r="K144" s="51">
        <v>0</v>
      </c>
      <c r="L144" s="156"/>
      <c r="M144" s="51">
        <f t="shared" si="27"/>
        <v>0</v>
      </c>
      <c r="N144" s="38">
        <v>0</v>
      </c>
      <c r="O144" s="163"/>
      <c r="P144" s="164">
        <f t="shared" si="28"/>
        <v>0</v>
      </c>
    </row>
    <row r="145" spans="1:16" x14ac:dyDescent="0.3">
      <c r="A145" s="706" t="s">
        <v>208</v>
      </c>
      <c r="B145" s="706"/>
      <c r="C145" s="706"/>
      <c r="D145" s="706"/>
      <c r="E145" s="706"/>
      <c r="F145" s="706"/>
      <c r="G145" s="706"/>
      <c r="H145" s="98">
        <f>SUM(H143:H144)</f>
        <v>327463.42</v>
      </c>
      <c r="I145" s="98">
        <f>SUM(I143:I144)</f>
        <v>0</v>
      </c>
      <c r="J145" s="98">
        <f>H145+I145</f>
        <v>327463.42</v>
      </c>
      <c r="K145" s="98">
        <f t="shared" ref="K145" si="29">SUM(K143:K144)</f>
        <v>0</v>
      </c>
      <c r="L145" s="98"/>
      <c r="M145" s="98"/>
      <c r="N145" s="98">
        <f>SUM(N143:N144)</f>
        <v>0</v>
      </c>
      <c r="O145" s="98"/>
      <c r="P145" s="98"/>
    </row>
    <row r="146" spans="1:16" ht="30" customHeight="1" x14ac:dyDescent="0.3">
      <c r="A146" s="735" t="s">
        <v>216</v>
      </c>
      <c r="B146" s="736"/>
      <c r="C146" s="736"/>
      <c r="D146" s="736"/>
      <c r="E146" s="736"/>
      <c r="F146" s="736"/>
      <c r="G146" s="736"/>
      <c r="H146" s="736"/>
      <c r="I146" s="736"/>
      <c r="J146" s="736"/>
      <c r="K146" s="736"/>
      <c r="L146" s="736"/>
      <c r="M146" s="736"/>
      <c r="N146" s="736"/>
      <c r="O146" s="736"/>
      <c r="P146" s="737"/>
    </row>
    <row r="147" spans="1:16" x14ac:dyDescent="0.3">
      <c r="A147" s="150" t="s">
        <v>42</v>
      </c>
      <c r="B147" s="56" t="s">
        <v>43</v>
      </c>
      <c r="C147" s="56" t="s">
        <v>100</v>
      </c>
      <c r="D147" s="58" t="s">
        <v>217</v>
      </c>
      <c r="E147" s="58" t="s">
        <v>46</v>
      </c>
      <c r="F147" s="56" t="s">
        <v>47</v>
      </c>
      <c r="G147" s="46" t="s">
        <v>218</v>
      </c>
      <c r="H147" s="155">
        <v>99000</v>
      </c>
      <c r="I147" s="155"/>
      <c r="J147" s="26">
        <f t="shared" ref="J147:J148" si="30">H147+I147</f>
        <v>99000</v>
      </c>
      <c r="K147" s="32">
        <v>0</v>
      </c>
      <c r="L147" s="34"/>
      <c r="M147" s="26">
        <f t="shared" ref="M147:M148" si="31">K147+L147</f>
        <v>0</v>
      </c>
      <c r="N147" s="32">
        <v>0</v>
      </c>
      <c r="O147" s="147"/>
      <c r="P147" s="148">
        <f t="shared" ref="P147:P148" si="32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58" t="s">
        <v>217</v>
      </c>
      <c r="E148" s="58" t="s">
        <v>51</v>
      </c>
      <c r="F148" s="61" t="s">
        <v>52</v>
      </c>
      <c r="G148" s="46" t="s">
        <v>218</v>
      </c>
      <c r="H148" s="155">
        <v>29898</v>
      </c>
      <c r="I148" s="155"/>
      <c r="J148" s="51">
        <f t="shared" si="30"/>
        <v>29898</v>
      </c>
      <c r="K148" s="32">
        <v>0</v>
      </c>
      <c r="L148" s="34"/>
      <c r="M148" s="51">
        <f t="shared" si="31"/>
        <v>0</v>
      </c>
      <c r="N148" s="32">
        <v>0</v>
      </c>
      <c r="O148" s="147"/>
      <c r="P148" s="164">
        <f t="shared" si="32"/>
        <v>0</v>
      </c>
    </row>
    <row r="149" spans="1:16" x14ac:dyDescent="0.3">
      <c r="A149" s="706" t="s">
        <v>215</v>
      </c>
      <c r="B149" s="706"/>
      <c r="C149" s="706"/>
      <c r="D149" s="706"/>
      <c r="E149" s="706"/>
      <c r="F149" s="706"/>
      <c r="G149" s="706"/>
      <c r="H149" s="98">
        <f>SUM(H147:H148)</f>
        <v>128898</v>
      </c>
      <c r="I149" s="98">
        <f t="shared" ref="I149:P149" si="33">SUM(I147:I148)</f>
        <v>0</v>
      </c>
      <c r="J149" s="98">
        <f t="shared" si="33"/>
        <v>128898</v>
      </c>
      <c r="K149" s="98">
        <f t="shared" si="33"/>
        <v>0</v>
      </c>
      <c r="L149" s="98">
        <f t="shared" si="33"/>
        <v>0</v>
      </c>
      <c r="M149" s="98">
        <f t="shared" si="33"/>
        <v>0</v>
      </c>
      <c r="N149" s="98">
        <f t="shared" si="33"/>
        <v>0</v>
      </c>
      <c r="O149" s="98">
        <f t="shared" si="33"/>
        <v>0</v>
      </c>
      <c r="P149" s="98">
        <f t="shared" si="33"/>
        <v>0</v>
      </c>
    </row>
    <row r="150" spans="1:16" ht="28.95" customHeight="1" x14ac:dyDescent="0.3">
      <c r="A150" s="723" t="s">
        <v>160</v>
      </c>
      <c r="B150" s="687"/>
      <c r="C150" s="687"/>
      <c r="D150" s="687"/>
      <c r="E150" s="687"/>
      <c r="F150" s="687"/>
      <c r="G150" s="687"/>
      <c r="H150" s="687"/>
      <c r="I150" s="687"/>
      <c r="J150" s="687"/>
      <c r="K150" s="687"/>
      <c r="L150" s="687"/>
      <c r="M150" s="687"/>
      <c r="N150" s="687"/>
      <c r="O150" s="687"/>
      <c r="P150" s="724"/>
    </row>
    <row r="151" spans="1:16" ht="26.4" x14ac:dyDescent="0.3">
      <c r="A151" s="104" t="s">
        <v>161</v>
      </c>
      <c r="B151" s="40">
        <v>10</v>
      </c>
      <c r="C151" s="40" t="s">
        <v>162</v>
      </c>
      <c r="D151" s="45" t="s">
        <v>163</v>
      </c>
      <c r="E151" s="45" t="s">
        <v>174</v>
      </c>
      <c r="F151" s="45" t="s">
        <v>165</v>
      </c>
      <c r="G151" s="45" t="s">
        <v>182</v>
      </c>
      <c r="H151" s="32">
        <v>1916000</v>
      </c>
      <c r="I151" s="32"/>
      <c r="J151" s="32">
        <f>H151+I151</f>
        <v>1916000</v>
      </c>
      <c r="K151" s="32">
        <v>0</v>
      </c>
      <c r="L151" s="32"/>
      <c r="M151" s="32">
        <f>K151+L151</f>
        <v>0</v>
      </c>
      <c r="N151" s="32">
        <v>0</v>
      </c>
      <c r="O151" s="97"/>
      <c r="P151" s="32">
        <f>N151+O151</f>
        <v>0</v>
      </c>
    </row>
    <row r="152" spans="1:16" x14ac:dyDescent="0.3">
      <c r="A152" s="708" t="s">
        <v>167</v>
      </c>
      <c r="B152" s="709"/>
      <c r="C152" s="709"/>
      <c r="D152" s="709"/>
      <c r="E152" s="709"/>
      <c r="F152" s="709"/>
      <c r="G152" s="710"/>
      <c r="H152" s="101">
        <f t="shared" ref="H152:P152" si="34">SUM(H151:H151)</f>
        <v>1916000</v>
      </c>
      <c r="I152" s="101">
        <f t="shared" si="34"/>
        <v>0</v>
      </c>
      <c r="J152" s="101">
        <f t="shared" si="34"/>
        <v>1916000</v>
      </c>
      <c r="K152" s="101">
        <f t="shared" si="34"/>
        <v>0</v>
      </c>
      <c r="L152" s="101">
        <f t="shared" si="34"/>
        <v>0</v>
      </c>
      <c r="M152" s="101">
        <f t="shared" si="34"/>
        <v>0</v>
      </c>
      <c r="N152" s="101">
        <f t="shared" si="34"/>
        <v>0</v>
      </c>
      <c r="O152" s="101">
        <f t="shared" si="34"/>
        <v>0</v>
      </c>
      <c r="P152" s="101">
        <f t="shared" si="34"/>
        <v>0</v>
      </c>
    </row>
    <row r="153" spans="1:16" ht="25.2" customHeight="1" x14ac:dyDescent="0.3">
      <c r="A153" s="711" t="s">
        <v>168</v>
      </c>
      <c r="B153" s="712"/>
      <c r="C153" s="712"/>
      <c r="D153" s="712"/>
      <c r="E153" s="712"/>
      <c r="F153" s="712"/>
      <c r="G153" s="712"/>
      <c r="H153" s="712"/>
      <c r="I153" s="712"/>
      <c r="J153" s="712"/>
      <c r="K153" s="712"/>
      <c r="L153" s="712"/>
      <c r="M153" s="712"/>
      <c r="N153" s="712"/>
      <c r="O153" s="712"/>
      <c r="P153" s="713"/>
    </row>
    <row r="154" spans="1:16" ht="25.2" customHeight="1" x14ac:dyDescent="0.3">
      <c r="A154" s="82" t="s">
        <v>236</v>
      </c>
      <c r="B154" s="106" t="s">
        <v>43</v>
      </c>
      <c r="C154" s="106" t="s">
        <v>100</v>
      </c>
      <c r="D154" s="107" t="s">
        <v>169</v>
      </c>
      <c r="E154" s="107" t="s">
        <v>54</v>
      </c>
      <c r="F154" s="107" t="s">
        <v>235</v>
      </c>
      <c r="G154" s="108" t="s">
        <v>170</v>
      </c>
      <c r="H154" s="32">
        <v>24196.5</v>
      </c>
      <c r="I154" s="32"/>
      <c r="J154" s="32">
        <f>H154+I154</f>
        <v>24196.5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5.2" customHeight="1" x14ac:dyDescent="0.3">
      <c r="A155" s="105" t="s">
        <v>175</v>
      </c>
      <c r="B155" s="40" t="s">
        <v>172</v>
      </c>
      <c r="C155" s="40" t="s">
        <v>173</v>
      </c>
      <c r="D155" s="45" t="s">
        <v>169</v>
      </c>
      <c r="E155" s="45" t="s">
        <v>174</v>
      </c>
      <c r="F155" s="45" t="s">
        <v>171</v>
      </c>
      <c r="G155" s="45" t="s">
        <v>170</v>
      </c>
      <c r="H155" s="32">
        <v>93777</v>
      </c>
      <c r="I155" s="32"/>
      <c r="J155" s="32">
        <f>H155+I155</f>
        <v>93777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ht="26.4" x14ac:dyDescent="0.3">
      <c r="A156" s="105" t="s">
        <v>161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165</v>
      </c>
      <c r="G156" s="108" t="s">
        <v>170</v>
      </c>
      <c r="H156" s="32">
        <v>876245</v>
      </c>
      <c r="I156" s="32"/>
      <c r="J156" s="32">
        <f>H156+I156</f>
        <v>876245</v>
      </c>
      <c r="K156" s="32">
        <v>0</v>
      </c>
      <c r="L156" s="32"/>
      <c r="M156" s="32">
        <f t="shared" ref="M156:M157" si="35">K156+L156</f>
        <v>0</v>
      </c>
      <c r="N156" s="32">
        <v>0</v>
      </c>
      <c r="O156" s="97"/>
      <c r="P156" s="32">
        <f t="shared" ref="P156:P157" si="36">N156+O156</f>
        <v>0</v>
      </c>
    </row>
    <row r="157" spans="1:16" x14ac:dyDescent="0.3">
      <c r="A157" s="40" t="s">
        <v>91</v>
      </c>
      <c r="B157" s="106" t="s">
        <v>43</v>
      </c>
      <c r="C157" s="106" t="s">
        <v>100</v>
      </c>
      <c r="D157" s="107" t="s">
        <v>169</v>
      </c>
      <c r="E157" s="107" t="s">
        <v>164</v>
      </c>
      <c r="F157" s="107" t="s">
        <v>92</v>
      </c>
      <c r="G157" s="108" t="s">
        <v>170</v>
      </c>
      <c r="H157" s="32">
        <v>1717.5</v>
      </c>
      <c r="I157" s="32"/>
      <c r="J157" s="32">
        <f>H157+I157</f>
        <v>1717.5</v>
      </c>
      <c r="K157" s="32">
        <v>0</v>
      </c>
      <c r="L157" s="32"/>
      <c r="M157" s="32">
        <f t="shared" si="35"/>
        <v>0</v>
      </c>
      <c r="N157" s="32">
        <v>0</v>
      </c>
      <c r="O157" s="97"/>
      <c r="P157" s="32">
        <f t="shared" si="36"/>
        <v>0</v>
      </c>
    </row>
    <row r="158" spans="1:16" x14ac:dyDescent="0.3">
      <c r="A158" s="708" t="s">
        <v>176</v>
      </c>
      <c r="B158" s="709"/>
      <c r="C158" s="709"/>
      <c r="D158" s="709"/>
      <c r="E158" s="709"/>
      <c r="F158" s="709"/>
      <c r="G158" s="710"/>
      <c r="H158" s="101">
        <f>SUM(H154:H157)</f>
        <v>995936</v>
      </c>
      <c r="I158" s="101">
        <f t="shared" ref="I158:P158" si="37">SUM(I154:I157)</f>
        <v>0</v>
      </c>
      <c r="J158" s="101">
        <f t="shared" si="37"/>
        <v>995936</v>
      </c>
      <c r="K158" s="101">
        <f t="shared" si="37"/>
        <v>0</v>
      </c>
      <c r="L158" s="101">
        <f t="shared" si="37"/>
        <v>0</v>
      </c>
      <c r="M158" s="101">
        <f t="shared" si="37"/>
        <v>0</v>
      </c>
      <c r="N158" s="101">
        <f t="shared" si="37"/>
        <v>0</v>
      </c>
      <c r="O158" s="101">
        <f t="shared" si="37"/>
        <v>0</v>
      </c>
      <c r="P158" s="101">
        <f t="shared" si="37"/>
        <v>0</v>
      </c>
    </row>
    <row r="159" spans="1:16" x14ac:dyDescent="0.3">
      <c r="A159" s="717" t="s">
        <v>187</v>
      </c>
      <c r="B159" s="718"/>
      <c r="C159" s="718"/>
      <c r="D159" s="718"/>
      <c r="E159" s="718"/>
      <c r="F159" s="718"/>
      <c r="G159" s="718"/>
      <c r="H159" s="718"/>
      <c r="I159" s="718"/>
      <c r="J159" s="718"/>
      <c r="K159" s="718"/>
      <c r="L159" s="718"/>
      <c r="M159" s="718"/>
      <c r="N159" s="718"/>
      <c r="O159" s="718"/>
      <c r="P159" s="719"/>
    </row>
    <row r="160" spans="1:16" x14ac:dyDescent="0.3">
      <c r="A160" s="129" t="s">
        <v>81</v>
      </c>
      <c r="B160" s="130" t="s">
        <v>43</v>
      </c>
      <c r="C160" s="131" t="s">
        <v>100</v>
      </c>
      <c r="D160" s="131" t="s">
        <v>188</v>
      </c>
      <c r="E160" s="131">
        <v>244</v>
      </c>
      <c r="F160" s="131" t="s">
        <v>82</v>
      </c>
      <c r="G160" s="132" t="s">
        <v>189</v>
      </c>
      <c r="H160" s="32">
        <v>3150000</v>
      </c>
      <c r="I160" s="32"/>
      <c r="J160" s="32">
        <f>H160+I160</f>
        <v>3150000</v>
      </c>
      <c r="K160" s="32">
        <v>0</v>
      </c>
      <c r="L160" s="32"/>
      <c r="M160" s="32">
        <f t="shared" ref="M160" si="38">K160+L160</f>
        <v>0</v>
      </c>
      <c r="N160" s="32">
        <v>0</v>
      </c>
      <c r="O160" s="97"/>
      <c r="P160" s="32">
        <f t="shared" ref="P160" si="39">N160+O160</f>
        <v>0</v>
      </c>
    </row>
    <row r="161" spans="1:16" x14ac:dyDescent="0.3">
      <c r="A161" s="708" t="s">
        <v>190</v>
      </c>
      <c r="B161" s="709"/>
      <c r="C161" s="709"/>
      <c r="D161" s="709"/>
      <c r="E161" s="709"/>
      <c r="F161" s="709"/>
      <c r="G161" s="710"/>
      <c r="H161" s="101">
        <f>SUM(H160)</f>
        <v>3150000</v>
      </c>
      <c r="I161" s="101">
        <f t="shared" ref="I161:P161" si="40">SUM(I160)</f>
        <v>0</v>
      </c>
      <c r="J161" s="101">
        <f t="shared" si="40"/>
        <v>3150000</v>
      </c>
      <c r="K161" s="101">
        <f t="shared" si="40"/>
        <v>0</v>
      </c>
      <c r="L161" s="101">
        <f t="shared" si="40"/>
        <v>0</v>
      </c>
      <c r="M161" s="101">
        <f t="shared" si="40"/>
        <v>0</v>
      </c>
      <c r="N161" s="101">
        <f t="shared" si="40"/>
        <v>0</v>
      </c>
      <c r="O161" s="101">
        <f t="shared" si="40"/>
        <v>0</v>
      </c>
      <c r="P161" s="101">
        <f t="shared" si="40"/>
        <v>0</v>
      </c>
    </row>
    <row r="162" spans="1:16" x14ac:dyDescent="0.3">
      <c r="A162" s="720" t="s">
        <v>191</v>
      </c>
      <c r="B162" s="721"/>
      <c r="C162" s="721"/>
      <c r="D162" s="721"/>
      <c r="E162" s="721"/>
      <c r="F162" s="721"/>
      <c r="G162" s="721"/>
      <c r="H162" s="721"/>
      <c r="I162" s="721"/>
      <c r="J162" s="721"/>
      <c r="K162" s="721"/>
      <c r="L162" s="721"/>
      <c r="M162" s="721"/>
      <c r="N162" s="721"/>
      <c r="O162" s="721"/>
      <c r="P162" s="722"/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193</v>
      </c>
      <c r="E163" s="134" t="s">
        <v>174</v>
      </c>
      <c r="F163" s="134" t="s">
        <v>171</v>
      </c>
      <c r="G163" s="132" t="s">
        <v>195</v>
      </c>
      <c r="H163" s="32">
        <v>7084</v>
      </c>
      <c r="I163" s="32"/>
      <c r="J163" s="32">
        <f t="shared" ref="J163:J166" si="41">H163+I163</f>
        <v>7084</v>
      </c>
      <c r="K163" s="32">
        <v>0</v>
      </c>
      <c r="L163" s="32"/>
      <c r="M163" s="32">
        <f t="shared" ref="M163:M166" si="42">K163+L163</f>
        <v>0</v>
      </c>
      <c r="N163" s="32">
        <v>0</v>
      </c>
      <c r="O163" s="97"/>
      <c r="P163" s="32">
        <f t="shared" ref="P163:P166" si="43">N163+O163</f>
        <v>0</v>
      </c>
    </row>
    <row r="164" spans="1:16" x14ac:dyDescent="0.3">
      <c r="A164" s="133" t="s">
        <v>259</v>
      </c>
      <c r="B164" s="133" t="s">
        <v>172</v>
      </c>
      <c r="C164" s="133" t="s">
        <v>173</v>
      </c>
      <c r="D164" s="134" t="s">
        <v>194</v>
      </c>
      <c r="E164" s="134" t="s">
        <v>174</v>
      </c>
      <c r="F164" s="134" t="s">
        <v>171</v>
      </c>
      <c r="G164" s="132" t="s">
        <v>48</v>
      </c>
      <c r="H164" s="32">
        <v>3036</v>
      </c>
      <c r="I164" s="32"/>
      <c r="J164" s="32">
        <f t="shared" si="41"/>
        <v>3036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193</v>
      </c>
      <c r="E165" s="134" t="s">
        <v>164</v>
      </c>
      <c r="F165" s="134" t="s">
        <v>165</v>
      </c>
      <c r="G165" s="132" t="s">
        <v>195</v>
      </c>
      <c r="H165" s="32">
        <v>1260000</v>
      </c>
      <c r="I165" s="32"/>
      <c r="J165" s="32">
        <f t="shared" si="41"/>
        <v>1260000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ht="26.4" x14ac:dyDescent="0.3">
      <c r="A166" s="133" t="s">
        <v>192</v>
      </c>
      <c r="B166" s="133" t="s">
        <v>172</v>
      </c>
      <c r="C166" s="133" t="s">
        <v>173</v>
      </c>
      <c r="D166" s="134" t="s">
        <v>194</v>
      </c>
      <c r="E166" s="134" t="s">
        <v>164</v>
      </c>
      <c r="F166" s="134" t="s">
        <v>165</v>
      </c>
      <c r="G166" s="132" t="s">
        <v>48</v>
      </c>
      <c r="H166" s="32">
        <v>540000</v>
      </c>
      <c r="I166" s="32"/>
      <c r="J166" s="32">
        <f t="shared" si="41"/>
        <v>540000</v>
      </c>
      <c r="K166" s="32">
        <v>0</v>
      </c>
      <c r="L166" s="32"/>
      <c r="M166" s="32">
        <f t="shared" si="42"/>
        <v>0</v>
      </c>
      <c r="N166" s="32">
        <v>0</v>
      </c>
      <c r="O166" s="97"/>
      <c r="P166" s="32">
        <f t="shared" si="43"/>
        <v>0</v>
      </c>
    </row>
    <row r="167" spans="1:16" x14ac:dyDescent="0.3">
      <c r="A167" s="708" t="s">
        <v>196</v>
      </c>
      <c r="B167" s="709"/>
      <c r="C167" s="709"/>
      <c r="D167" s="709"/>
      <c r="E167" s="709"/>
      <c r="F167" s="709"/>
      <c r="G167" s="710"/>
      <c r="H167" s="101">
        <f>SUM(H163:H166)</f>
        <v>1810120</v>
      </c>
      <c r="I167" s="101">
        <f t="shared" ref="I167:P167" si="44">SUM(I163:I166)</f>
        <v>0</v>
      </c>
      <c r="J167" s="101">
        <f>SUM(J163:J166)</f>
        <v>1810120</v>
      </c>
      <c r="K167" s="101">
        <f t="shared" si="44"/>
        <v>0</v>
      </c>
      <c r="L167" s="101">
        <f t="shared" si="44"/>
        <v>0</v>
      </c>
      <c r="M167" s="101">
        <f t="shared" si="44"/>
        <v>0</v>
      </c>
      <c r="N167" s="101">
        <f t="shared" si="44"/>
        <v>0</v>
      </c>
      <c r="O167" s="101">
        <f t="shared" si="44"/>
        <v>0</v>
      </c>
      <c r="P167" s="101">
        <f t="shared" si="44"/>
        <v>0</v>
      </c>
    </row>
    <row r="168" spans="1:16" x14ac:dyDescent="0.3">
      <c r="A168" s="738" t="s">
        <v>260</v>
      </c>
      <c r="B168" s="739"/>
      <c r="C168" s="739"/>
      <c r="D168" s="739"/>
      <c r="E168" s="739"/>
      <c r="F168" s="739"/>
      <c r="G168" s="739"/>
      <c r="H168" s="739"/>
      <c r="I168" s="739"/>
      <c r="J168" s="739"/>
      <c r="K168" s="739"/>
      <c r="L168" s="739"/>
      <c r="M168" s="739"/>
      <c r="N168" s="739"/>
      <c r="O168" s="739"/>
      <c r="P168" s="740"/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224</v>
      </c>
      <c r="E169" s="134" t="s">
        <v>54</v>
      </c>
      <c r="F169" s="134" t="s">
        <v>74</v>
      </c>
      <c r="G169" s="132" t="s">
        <v>225</v>
      </c>
      <c r="H169" s="32">
        <v>305248.5</v>
      </c>
      <c r="I169" s="32"/>
      <c r="J169" s="32">
        <f t="shared" ref="J169:J174" si="45">H169+I169</f>
        <v>305248.5</v>
      </c>
      <c r="K169" s="32">
        <v>0</v>
      </c>
      <c r="L169" s="32"/>
      <c r="M169" s="32">
        <f t="shared" ref="M169:M179" si="46">K169+L169</f>
        <v>0</v>
      </c>
      <c r="N169" s="32">
        <v>0</v>
      </c>
      <c r="O169" s="97"/>
      <c r="P169" s="32">
        <f t="shared" ref="P169:P179" si="47">N169+O169</f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1363461.3</v>
      </c>
      <c r="I170" s="32"/>
      <c r="J170" s="32">
        <f t="shared" si="45"/>
        <v>1363461.3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40" t="s">
        <v>91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92</v>
      </c>
      <c r="G171" s="132" t="s">
        <v>225</v>
      </c>
      <c r="H171" s="32">
        <v>34990.199999999997</v>
      </c>
      <c r="I171" s="32"/>
      <c r="J171" s="32">
        <f>H171+I171</f>
        <v>34990.199999999997</v>
      </c>
      <c r="K171" s="32"/>
      <c r="L171" s="32"/>
      <c r="M171" s="32"/>
      <c r="N171" s="32"/>
      <c r="O171" s="97"/>
      <c r="P171" s="32"/>
    </row>
    <row r="172" spans="1:16" x14ac:dyDescent="0.3">
      <c r="A172" s="40" t="s">
        <v>73</v>
      </c>
      <c r="B172" s="133" t="s">
        <v>43</v>
      </c>
      <c r="C172" s="133" t="s">
        <v>100</v>
      </c>
      <c r="D172" s="134" t="s">
        <v>226</v>
      </c>
      <c r="E172" s="134" t="s">
        <v>54</v>
      </c>
      <c r="F172" s="134" t="s">
        <v>74</v>
      </c>
      <c r="G172" s="132" t="s">
        <v>48</v>
      </c>
      <c r="H172" s="32">
        <v>33916.5</v>
      </c>
      <c r="I172" s="32"/>
      <c r="J172" s="32">
        <f>H172+I172</f>
        <v>33916.5</v>
      </c>
      <c r="K172" s="32">
        <v>0</v>
      </c>
      <c r="L172" s="32"/>
      <c r="M172" s="32">
        <f>K172+L172</f>
        <v>0</v>
      </c>
      <c r="N172" s="32">
        <v>0</v>
      </c>
      <c r="O172" s="97"/>
      <c r="P172" s="32">
        <f>N172+O172</f>
        <v>0</v>
      </c>
    </row>
    <row r="173" spans="1:16" x14ac:dyDescent="0.3">
      <c r="A173" s="82" t="s">
        <v>220</v>
      </c>
      <c r="B173" s="133" t="s">
        <v>43</v>
      </c>
      <c r="C173" s="133" t="s">
        <v>100</v>
      </c>
      <c r="D173" s="134" t="s">
        <v>226</v>
      </c>
      <c r="E173" s="134" t="s">
        <v>54</v>
      </c>
      <c r="F173" s="134" t="s">
        <v>219</v>
      </c>
      <c r="G173" s="132" t="s">
        <v>48</v>
      </c>
      <c r="H173" s="32">
        <v>151495.70000000001</v>
      </c>
      <c r="I173" s="32"/>
      <c r="J173" s="32">
        <f t="shared" si="45"/>
        <v>151495.70000000001</v>
      </c>
      <c r="K173" s="32">
        <v>0</v>
      </c>
      <c r="L173" s="32"/>
      <c r="M173" s="32">
        <f t="shared" si="46"/>
        <v>0</v>
      </c>
      <c r="N173" s="32">
        <v>0</v>
      </c>
      <c r="O173" s="97"/>
      <c r="P173" s="32">
        <f t="shared" si="47"/>
        <v>0</v>
      </c>
    </row>
    <row r="174" spans="1:16" x14ac:dyDescent="0.3">
      <c r="A174" s="40" t="s">
        <v>91</v>
      </c>
      <c r="B174" s="133" t="s">
        <v>43</v>
      </c>
      <c r="C174" s="133" t="s">
        <v>100</v>
      </c>
      <c r="D174" s="134" t="s">
        <v>226</v>
      </c>
      <c r="E174" s="134" t="s">
        <v>54</v>
      </c>
      <c r="F174" s="134" t="s">
        <v>92</v>
      </c>
      <c r="G174" s="333" t="s">
        <v>48</v>
      </c>
      <c r="H174" s="32">
        <v>3887.8</v>
      </c>
      <c r="I174" s="32"/>
      <c r="J174" s="32">
        <f t="shared" si="45"/>
        <v>3887.8</v>
      </c>
      <c r="K174" s="32"/>
      <c r="L174" s="32"/>
      <c r="M174" s="32"/>
      <c r="N174" s="32"/>
      <c r="O174" s="97"/>
      <c r="P174" s="32"/>
    </row>
    <row r="175" spans="1:16" x14ac:dyDescent="0.3">
      <c r="A175" s="708" t="s">
        <v>230</v>
      </c>
      <c r="B175" s="709"/>
      <c r="C175" s="709"/>
      <c r="D175" s="709"/>
      <c r="E175" s="709"/>
      <c r="F175" s="709"/>
      <c r="G175" s="710"/>
      <c r="H175" s="101">
        <f>SUM(H169:H174)</f>
        <v>1893000</v>
      </c>
      <c r="I175" s="101">
        <f t="shared" ref="I175:P175" si="48">SUM(I169:I174)</f>
        <v>0</v>
      </c>
      <c r="J175" s="101">
        <f t="shared" si="48"/>
        <v>1893000</v>
      </c>
      <c r="K175" s="101">
        <f t="shared" si="48"/>
        <v>0</v>
      </c>
      <c r="L175" s="101">
        <f t="shared" si="48"/>
        <v>0</v>
      </c>
      <c r="M175" s="101">
        <f t="shared" si="48"/>
        <v>0</v>
      </c>
      <c r="N175" s="101">
        <f t="shared" si="48"/>
        <v>0</v>
      </c>
      <c r="O175" s="101">
        <f t="shared" si="48"/>
        <v>0</v>
      </c>
      <c r="P175" s="101">
        <f t="shared" si="48"/>
        <v>0</v>
      </c>
    </row>
    <row r="176" spans="1:16" x14ac:dyDescent="0.3">
      <c r="A176" s="717" t="s">
        <v>245</v>
      </c>
      <c r="B176" s="718"/>
      <c r="C176" s="718"/>
      <c r="D176" s="718"/>
      <c r="E176" s="718"/>
      <c r="F176" s="718"/>
      <c r="G176" s="718"/>
      <c r="H176" s="718"/>
      <c r="I176" s="718"/>
      <c r="J176" s="718"/>
      <c r="K176" s="718"/>
      <c r="L176" s="718"/>
      <c r="M176" s="718"/>
      <c r="N176" s="718"/>
      <c r="O176" s="718"/>
      <c r="P176" s="719"/>
    </row>
    <row r="177" spans="1:16" x14ac:dyDescent="0.3">
      <c r="A177" s="129" t="s">
        <v>81</v>
      </c>
      <c r="B177" s="133" t="s">
        <v>43</v>
      </c>
      <c r="C177" s="133" t="s">
        <v>243</v>
      </c>
      <c r="D177" s="134" t="s">
        <v>242</v>
      </c>
      <c r="E177" s="134" t="s">
        <v>54</v>
      </c>
      <c r="F177" s="134" t="s">
        <v>82</v>
      </c>
      <c r="G177" s="132" t="s">
        <v>244</v>
      </c>
      <c r="H177" s="32">
        <v>302848.34999999998</v>
      </c>
      <c r="I177" s="32"/>
      <c r="J177" s="32">
        <f>SUM(H177:I177)</f>
        <v>302848.34999999998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241</v>
      </c>
      <c r="B178" s="133" t="s">
        <v>43</v>
      </c>
      <c r="C178" s="133" t="s">
        <v>243</v>
      </c>
      <c r="D178" s="134" t="s">
        <v>242</v>
      </c>
      <c r="E178" s="134" t="s">
        <v>54</v>
      </c>
      <c r="F178" s="134" t="s">
        <v>240</v>
      </c>
      <c r="G178" s="132" t="s">
        <v>244</v>
      </c>
      <c r="H178" s="32">
        <v>13500</v>
      </c>
      <c r="I178" s="32"/>
      <c r="J178" s="32">
        <f t="shared" ref="J178:J179" si="49">SUM(H178:I178)</f>
        <v>13500</v>
      </c>
      <c r="K178" s="32">
        <v>0</v>
      </c>
      <c r="L178" s="32"/>
      <c r="M178" s="32">
        <f t="shared" si="46"/>
        <v>0</v>
      </c>
      <c r="N178" s="32">
        <v>0</v>
      </c>
      <c r="O178" s="97"/>
      <c r="P178" s="32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243</v>
      </c>
      <c r="D179" s="134" t="s">
        <v>242</v>
      </c>
      <c r="E179" s="134" t="s">
        <v>54</v>
      </c>
      <c r="F179" s="134" t="s">
        <v>92</v>
      </c>
      <c r="G179" s="132" t="s">
        <v>244</v>
      </c>
      <c r="H179" s="32">
        <v>57200</v>
      </c>
      <c r="I179" s="32"/>
      <c r="J179" s="32">
        <f t="shared" si="49"/>
        <v>57200</v>
      </c>
      <c r="K179" s="32">
        <v>0</v>
      </c>
      <c r="L179" s="32"/>
      <c r="M179" s="32">
        <f t="shared" si="46"/>
        <v>0</v>
      </c>
      <c r="N179" s="32">
        <v>0</v>
      </c>
      <c r="O179" s="97"/>
      <c r="P179" s="32">
        <f t="shared" si="47"/>
        <v>0</v>
      </c>
    </row>
    <row r="180" spans="1:16" x14ac:dyDescent="0.3">
      <c r="A180" s="708" t="s">
        <v>246</v>
      </c>
      <c r="B180" s="709"/>
      <c r="C180" s="709"/>
      <c r="D180" s="709"/>
      <c r="E180" s="709"/>
      <c r="F180" s="709"/>
      <c r="G180" s="710"/>
      <c r="H180" s="101">
        <f>SUM(H177:H179)</f>
        <v>373548.35</v>
      </c>
      <c r="I180" s="101">
        <f t="shared" ref="I180:P180" si="50">SUM(I177:I179)</f>
        <v>0</v>
      </c>
      <c r="J180" s="101">
        <f t="shared" si="50"/>
        <v>373548.35</v>
      </c>
      <c r="K180" s="101">
        <f t="shared" si="50"/>
        <v>0</v>
      </c>
      <c r="L180" s="101">
        <f t="shared" si="50"/>
        <v>0</v>
      </c>
      <c r="M180" s="101">
        <f t="shared" si="50"/>
        <v>0</v>
      </c>
      <c r="N180" s="101">
        <f t="shared" si="50"/>
        <v>0</v>
      </c>
      <c r="O180" s="101">
        <f t="shared" si="50"/>
        <v>0</v>
      </c>
      <c r="P180" s="101">
        <f t="shared" si="50"/>
        <v>0</v>
      </c>
    </row>
    <row r="181" spans="1:16" x14ac:dyDescent="0.3">
      <c r="A181" s="701" t="s">
        <v>131</v>
      </c>
      <c r="B181" s="701"/>
      <c r="C181" s="701"/>
      <c r="D181" s="701"/>
      <c r="E181" s="701"/>
      <c r="F181" s="701"/>
      <c r="G181" s="701"/>
      <c r="H181" s="103">
        <f t="shared" ref="H181:P181" si="51">H67+H102+H105+H117+H121+H152+H158+H137+H161+H167+H145+H141+H149+H175+H180</f>
        <v>128781618.56999999</v>
      </c>
      <c r="I181" s="103">
        <f t="shared" si="51"/>
        <v>25800</v>
      </c>
      <c r="J181" s="103">
        <f t="shared" si="51"/>
        <v>128807418.56999999</v>
      </c>
      <c r="K181" s="103">
        <f t="shared" si="51"/>
        <v>33521479.18</v>
      </c>
      <c r="L181" s="103">
        <f t="shared" si="51"/>
        <v>0</v>
      </c>
      <c r="M181" s="103">
        <f t="shared" si="51"/>
        <v>33521479.18</v>
      </c>
      <c r="N181" s="103">
        <f t="shared" si="51"/>
        <v>34259965.640000001</v>
      </c>
      <c r="O181" s="103">
        <f t="shared" si="51"/>
        <v>0</v>
      </c>
      <c r="P181" s="103">
        <f t="shared" si="51"/>
        <v>34259965.640000001</v>
      </c>
    </row>
    <row r="182" spans="1:1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6" x14ac:dyDescent="0.3">
      <c r="A183" s="72" t="s">
        <v>132</v>
      </c>
      <c r="B183" s="73"/>
      <c r="C183" s="72"/>
      <c r="D183" s="72"/>
      <c r="E183" s="698" t="s">
        <v>133</v>
      </c>
      <c r="F183" s="698"/>
      <c r="G183" s="698"/>
      <c r="H183" s="1"/>
      <c r="I183" s="1"/>
      <c r="J183" s="1"/>
      <c r="K183" s="1"/>
      <c r="L183" s="1"/>
      <c r="M183" s="1"/>
      <c r="N183" s="1"/>
    </row>
    <row r="184" spans="1:16" x14ac:dyDescent="0.3">
      <c r="A184" s="2" t="s">
        <v>134</v>
      </c>
      <c r="B184" s="696" t="s">
        <v>135</v>
      </c>
      <c r="C184" s="699"/>
      <c r="D184" s="699"/>
      <c r="E184" s="699" t="s">
        <v>136</v>
      </c>
      <c r="F184" s="699"/>
      <c r="G184" s="699"/>
      <c r="H184" s="1"/>
      <c r="I184" s="1"/>
      <c r="J184" s="1"/>
      <c r="K184" s="1"/>
      <c r="L184" s="1"/>
      <c r="M184" s="1"/>
      <c r="N184" s="1"/>
    </row>
    <row r="185" spans="1:16" x14ac:dyDescent="0.3">
      <c r="A185" s="2"/>
      <c r="B185" s="331"/>
      <c r="C185" s="331"/>
      <c r="D185" s="331"/>
      <c r="E185" s="331"/>
      <c r="F185" s="331"/>
      <c r="G185" s="331"/>
      <c r="H185" s="1"/>
      <c r="I185" s="1"/>
      <c r="J185" s="1"/>
      <c r="K185" s="1"/>
      <c r="L185" s="1"/>
      <c r="M185" s="1"/>
      <c r="N185" s="1"/>
    </row>
    <row r="186" spans="1:16" x14ac:dyDescent="0.3">
      <c r="A186" s="72" t="s">
        <v>152</v>
      </c>
      <c r="B186" s="73"/>
      <c r="C186" s="75"/>
      <c r="D186" s="75"/>
      <c r="E186" s="5"/>
      <c r="F186" s="695" t="s">
        <v>138</v>
      </c>
      <c r="G186" s="695"/>
      <c r="H186" s="1"/>
      <c r="I186" s="1"/>
      <c r="J186" s="1"/>
      <c r="K186" s="1"/>
      <c r="L186" s="1"/>
      <c r="M186" s="1"/>
      <c r="N186" s="1"/>
    </row>
    <row r="187" spans="1:16" x14ac:dyDescent="0.3">
      <c r="A187" s="2" t="s">
        <v>134</v>
      </c>
      <c r="B187" s="696" t="s">
        <v>135</v>
      </c>
      <c r="C187" s="697"/>
      <c r="D187" s="697"/>
      <c r="E187" s="76"/>
      <c r="F187" s="697" t="s">
        <v>136</v>
      </c>
      <c r="G187" s="697"/>
      <c r="H187" s="1"/>
      <c r="I187" s="1"/>
      <c r="J187" s="1"/>
      <c r="K187" s="1"/>
      <c r="L187" s="1"/>
      <c r="M187" s="1"/>
      <c r="N187" s="1"/>
    </row>
    <row r="188" spans="1:16" x14ac:dyDescent="0.3">
      <c r="A188" s="2"/>
      <c r="B188" s="2"/>
      <c r="C188" s="2"/>
      <c r="D188" s="2"/>
      <c r="E188" s="2"/>
      <c r="F188" s="2"/>
      <c r="G188" s="2"/>
      <c r="H188" s="1"/>
      <c r="I188" s="1"/>
      <c r="J188" s="1"/>
      <c r="K188" s="1"/>
      <c r="L188" s="1"/>
      <c r="M188" s="1"/>
      <c r="N188" s="1"/>
    </row>
    <row r="189" spans="1:16" x14ac:dyDescent="0.3">
      <c r="A189" s="72" t="s">
        <v>153</v>
      </c>
      <c r="B189" s="73"/>
      <c r="C189" s="75"/>
      <c r="D189" s="75"/>
      <c r="E189" s="5"/>
      <c r="F189" s="695" t="s">
        <v>140</v>
      </c>
      <c r="G189" s="695"/>
      <c r="H189" s="1"/>
      <c r="I189" s="1"/>
      <c r="J189" s="1"/>
      <c r="K189" s="1"/>
      <c r="L189" s="1"/>
      <c r="M189" s="1"/>
      <c r="N189" s="1"/>
    </row>
    <row r="190" spans="1:16" x14ac:dyDescent="0.3">
      <c r="A190" s="2" t="s">
        <v>141</v>
      </c>
      <c r="B190" s="696" t="s">
        <v>135</v>
      </c>
      <c r="C190" s="697"/>
      <c r="D190" s="697"/>
      <c r="E190" s="76"/>
      <c r="F190" s="697" t="s">
        <v>136</v>
      </c>
      <c r="G190" s="697"/>
      <c r="H190" s="1"/>
      <c r="I190" s="1"/>
      <c r="J190" s="1"/>
      <c r="K190" s="1"/>
      <c r="L190" s="1"/>
      <c r="M190" s="1"/>
      <c r="N190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2:P123"/>
    <mergeCell ref="A67:G67"/>
    <mergeCell ref="A68:P68"/>
    <mergeCell ref="A102:G102"/>
    <mergeCell ref="A103:P103"/>
    <mergeCell ref="A105:G105"/>
    <mergeCell ref="A106:N107"/>
    <mergeCell ref="A111:G111"/>
    <mergeCell ref="A116:G116"/>
    <mergeCell ref="A117:G117"/>
    <mergeCell ref="A118:N118"/>
    <mergeCell ref="A121:G121"/>
    <mergeCell ref="A153:P153"/>
    <mergeCell ref="A128:G128"/>
    <mergeCell ref="A136:G136"/>
    <mergeCell ref="A137:G137"/>
    <mergeCell ref="A138:P138"/>
    <mergeCell ref="A141:G141"/>
    <mergeCell ref="A142:P142"/>
    <mergeCell ref="A145:G145"/>
    <mergeCell ref="A146:P146"/>
    <mergeCell ref="A149:G149"/>
    <mergeCell ref="A150:P150"/>
    <mergeCell ref="A152:G152"/>
    <mergeCell ref="B184:D184"/>
    <mergeCell ref="E184:G184"/>
    <mergeCell ref="A158:G158"/>
    <mergeCell ref="A159:P159"/>
    <mergeCell ref="A161:G161"/>
    <mergeCell ref="A162:P162"/>
    <mergeCell ref="A167:G167"/>
    <mergeCell ref="A168:P168"/>
    <mergeCell ref="A175:G175"/>
    <mergeCell ref="A176:P176"/>
    <mergeCell ref="A180:G180"/>
    <mergeCell ref="A181:G181"/>
    <mergeCell ref="E183:G183"/>
    <mergeCell ref="F186:G186"/>
    <mergeCell ref="B187:D187"/>
    <mergeCell ref="F187:G187"/>
    <mergeCell ref="F189:G189"/>
    <mergeCell ref="B190:D190"/>
    <mergeCell ref="F190:G190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1"/>
  <sheetViews>
    <sheetView topLeftCell="A158" zoomScale="70" zoomScaleNormal="70" workbookViewId="0">
      <selection activeCell="H181" sqref="H181:P18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313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35"/>
      <c r="B22" s="335"/>
      <c r="C22" s="335"/>
      <c r="D22" s="335"/>
      <c r="E22" s="335"/>
      <c r="F22" s="335"/>
      <c r="G22" s="335"/>
      <c r="H22" s="335"/>
      <c r="I22" s="335"/>
      <c r="J22" s="33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314</v>
      </c>
      <c r="C24" s="703"/>
      <c r="D24" s="703"/>
      <c r="E24" s="703"/>
      <c r="F24" s="703"/>
      <c r="G24" s="703"/>
      <c r="H24" s="703"/>
      <c r="I24" s="703"/>
      <c r="J24" s="95" t="str">
        <f>H19</f>
        <v>30 мая 2025</v>
      </c>
      <c r="K24" s="1"/>
      <c r="L24" s="1"/>
      <c r="M24" s="1"/>
      <c r="P24" s="33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39"/>
      <c r="M25" s="339"/>
      <c r="O25" s="339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39"/>
      <c r="M26" s="339"/>
      <c r="O26" s="339" t="s">
        <v>16</v>
      </c>
      <c r="P26" s="17" t="str">
        <f>H19</f>
        <v>30 мая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36"/>
      <c r="I27" s="336"/>
      <c r="J27" s="336"/>
      <c r="L27" s="339"/>
      <c r="M27" s="339"/>
      <c r="O27" s="339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36"/>
      <c r="I28" s="336"/>
      <c r="J28" s="336"/>
      <c r="L28" s="339"/>
      <c r="M28" s="339"/>
      <c r="O28" s="339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39"/>
      <c r="M29" s="339"/>
      <c r="O29" s="339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39"/>
      <c r="M30" s="339"/>
      <c r="O30" s="339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39"/>
      <c r="M31" s="339"/>
      <c r="O31" s="339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39"/>
      <c r="M32" s="339"/>
      <c r="O32" s="339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45805</v>
      </c>
      <c r="I34" s="338" t="s">
        <v>150</v>
      </c>
      <c r="J34" s="338" t="s">
        <v>151</v>
      </c>
      <c r="K34" s="96">
        <f>H34</f>
        <v>45805</v>
      </c>
      <c r="L34" s="338" t="s">
        <v>150</v>
      </c>
      <c r="M34" s="338" t="s">
        <v>151</v>
      </c>
      <c r="N34" s="96">
        <f>H34</f>
        <v>45805</v>
      </c>
      <c r="O34" s="338" t="s">
        <v>150</v>
      </c>
      <c r="P34" s="338" t="s">
        <v>151</v>
      </c>
    </row>
    <row r="35" spans="1:16" x14ac:dyDescent="0.3">
      <c r="A35" s="337">
        <v>1</v>
      </c>
      <c r="B35" s="337">
        <f t="shared" ref="B35:G35" si="0">SUM(A35+1)</f>
        <v>2</v>
      </c>
      <c r="C35" s="337">
        <f t="shared" si="0"/>
        <v>3</v>
      </c>
      <c r="D35" s="337">
        <f t="shared" si="0"/>
        <v>4</v>
      </c>
      <c r="E35" s="337">
        <f t="shared" si="0"/>
        <v>5</v>
      </c>
      <c r="F35" s="337">
        <f t="shared" si="0"/>
        <v>6</v>
      </c>
      <c r="G35" s="337">
        <f t="shared" si="0"/>
        <v>7</v>
      </c>
      <c r="H35" s="337">
        <v>8</v>
      </c>
      <c r="I35" s="337">
        <v>9</v>
      </c>
      <c r="J35" s="337">
        <v>10</v>
      </c>
      <c r="K35" s="337">
        <v>11</v>
      </c>
      <c r="L35" s="337">
        <v>12</v>
      </c>
      <c r="M35" s="337">
        <v>13</v>
      </c>
      <c r="N35" s="337">
        <v>14</v>
      </c>
      <c r="O35" s="337">
        <v>15</v>
      </c>
      <c r="P35" s="33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/>
      <c r="J37" s="32">
        <f>H37+I37</f>
        <v>3112505.34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/>
      <c r="J38" s="32">
        <f>H38+I38</f>
        <v>5648.58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37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/>
      <c r="J69" s="32">
        <f>H69+I69</f>
        <v>4486117.59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/>
      <c r="J70" s="32">
        <f>H70+I70</f>
        <v>2669.13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1" si="5">H71+I71</f>
        <v>197426.09</v>
      </c>
      <c r="K71" s="32">
        <v>20000</v>
      </c>
      <c r="L71" s="32"/>
      <c r="M71" s="32">
        <f t="shared" ref="M71:M101" si="6">K71+L71</f>
        <v>20000</v>
      </c>
      <c r="N71" s="32">
        <v>20000</v>
      </c>
      <c r="O71" s="32"/>
      <c r="P71" s="32">
        <f t="shared" ref="P71:P101" si="7">N71+O71</f>
        <v>20000</v>
      </c>
    </row>
    <row r="72" spans="1:16" x14ac:dyDescent="0.3">
      <c r="A72" s="337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37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153970.29999999999</v>
      </c>
      <c r="I82" s="32"/>
      <c r="J82" s="32">
        <f t="shared" si="5"/>
        <v>153970.29999999999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37" t="s">
        <v>103</v>
      </c>
      <c r="B85" s="40" t="s">
        <v>43</v>
      </c>
      <c r="C85" s="40" t="s">
        <v>100</v>
      </c>
      <c r="D85" s="29" t="s">
        <v>101</v>
      </c>
      <c r="E85" s="337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37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25469.7</v>
      </c>
      <c r="I89" s="32"/>
      <c r="J89" s="32">
        <f t="shared" si="5"/>
        <v>25469.7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ht="24" x14ac:dyDescent="0.3">
      <c r="A91" s="82" t="s">
        <v>312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311</v>
      </c>
      <c r="G91" s="29" t="s">
        <v>48</v>
      </c>
      <c r="H91" s="32">
        <v>25800</v>
      </c>
      <c r="I91" s="32"/>
      <c r="J91" s="32">
        <f t="shared" si="5"/>
        <v>25800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82" t="s">
        <v>220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219</v>
      </c>
      <c r="G92" s="29" t="s">
        <v>48</v>
      </c>
      <c r="H92" s="32">
        <v>150000</v>
      </c>
      <c r="I92" s="32"/>
      <c r="J92" s="32">
        <f t="shared" si="5"/>
        <v>150000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40" t="s">
        <v>89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90</v>
      </c>
      <c r="G93" s="29" t="s">
        <v>48</v>
      </c>
      <c r="H93" s="32">
        <v>54556</v>
      </c>
      <c r="I93" s="32"/>
      <c r="J93" s="32">
        <f t="shared" si="5"/>
        <v>54556</v>
      </c>
      <c r="K93" s="32">
        <v>40000</v>
      </c>
      <c r="L93" s="32"/>
      <c r="M93" s="32">
        <f t="shared" si="6"/>
        <v>40000</v>
      </c>
      <c r="N93" s="32">
        <v>40000</v>
      </c>
      <c r="O93" s="32"/>
      <c r="P93" s="32">
        <f t="shared" si="7"/>
        <v>40000</v>
      </c>
    </row>
    <row r="94" spans="1:16" x14ac:dyDescent="0.3">
      <c r="A94" s="40" t="s">
        <v>106</v>
      </c>
      <c r="B94" s="44" t="s">
        <v>43</v>
      </c>
      <c r="C94" s="44" t="s">
        <v>100</v>
      </c>
      <c r="D94" s="29" t="s">
        <v>101</v>
      </c>
      <c r="E94" s="43" t="s">
        <v>54</v>
      </c>
      <c r="F94" s="43" t="s">
        <v>107</v>
      </c>
      <c r="G94" s="29" t="s">
        <v>48</v>
      </c>
      <c r="H94" s="32">
        <v>22500</v>
      </c>
      <c r="I94" s="32"/>
      <c r="J94" s="32">
        <f t="shared" si="5"/>
        <v>22500</v>
      </c>
      <c r="K94" s="32">
        <v>22500</v>
      </c>
      <c r="L94" s="32"/>
      <c r="M94" s="32">
        <f t="shared" si="6"/>
        <v>22500</v>
      </c>
      <c r="N94" s="32">
        <v>22500</v>
      </c>
      <c r="O94" s="32"/>
      <c r="P94" s="32">
        <f t="shared" si="7"/>
        <v>22500</v>
      </c>
    </row>
    <row r="95" spans="1:16" x14ac:dyDescent="0.3">
      <c r="A95" s="40" t="s">
        <v>91</v>
      </c>
      <c r="B95" s="28" t="s">
        <v>43</v>
      </c>
      <c r="C95" s="28" t="s">
        <v>100</v>
      </c>
      <c r="D95" s="29" t="s">
        <v>101</v>
      </c>
      <c r="E95" s="45" t="s">
        <v>54</v>
      </c>
      <c r="F95" s="45" t="s">
        <v>92</v>
      </c>
      <c r="G95" s="45" t="s">
        <v>48</v>
      </c>
      <c r="H95" s="32">
        <v>65444</v>
      </c>
      <c r="I95" s="32"/>
      <c r="J95" s="32">
        <f t="shared" si="5"/>
        <v>65444</v>
      </c>
      <c r="K95" s="32">
        <v>80000</v>
      </c>
      <c r="L95" s="32"/>
      <c r="M95" s="32">
        <f t="shared" si="6"/>
        <v>80000</v>
      </c>
      <c r="N95" s="32">
        <v>80000</v>
      </c>
      <c r="O95" s="32"/>
      <c r="P95" s="32">
        <f t="shared" si="7"/>
        <v>80000</v>
      </c>
    </row>
    <row r="96" spans="1:16" ht="24" x14ac:dyDescent="0.3">
      <c r="A96" s="40" t="s">
        <v>278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275</v>
      </c>
      <c r="G96" s="45" t="s">
        <v>48</v>
      </c>
      <c r="H96" s="32">
        <v>29461.06</v>
      </c>
      <c r="I96" s="32"/>
      <c r="J96" s="32">
        <f t="shared" si="5"/>
        <v>29461.06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ht="24" x14ac:dyDescent="0.3">
      <c r="A97" s="40" t="s">
        <v>279</v>
      </c>
      <c r="B97" s="28" t="s">
        <v>43</v>
      </c>
      <c r="C97" s="28" t="s">
        <v>100</v>
      </c>
      <c r="D97" s="29" t="s">
        <v>101</v>
      </c>
      <c r="E97" s="45" t="s">
        <v>276</v>
      </c>
      <c r="F97" s="45" t="s">
        <v>277</v>
      </c>
      <c r="G97" s="45" t="s">
        <v>48</v>
      </c>
      <c r="H97" s="32">
        <v>10438</v>
      </c>
      <c r="I97" s="32"/>
      <c r="J97" s="32">
        <f t="shared" si="5"/>
        <v>10438</v>
      </c>
      <c r="K97" s="32">
        <v>0</v>
      </c>
      <c r="L97" s="32"/>
      <c r="M97" s="32">
        <f t="shared" si="6"/>
        <v>0</v>
      </c>
      <c r="N97" s="32">
        <v>0</v>
      </c>
      <c r="O97" s="32"/>
      <c r="P97" s="32">
        <f t="shared" si="7"/>
        <v>0</v>
      </c>
    </row>
    <row r="98" spans="1:16" x14ac:dyDescent="0.3">
      <c r="A98" s="40" t="s">
        <v>93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95</v>
      </c>
      <c r="G98" s="46" t="s">
        <v>48</v>
      </c>
      <c r="H98" s="32">
        <v>60238</v>
      </c>
      <c r="I98" s="32"/>
      <c r="J98" s="32">
        <f t="shared" si="5"/>
        <v>60238</v>
      </c>
      <c r="K98" s="32">
        <v>60238</v>
      </c>
      <c r="L98" s="32"/>
      <c r="M98" s="32">
        <f t="shared" si="6"/>
        <v>60238</v>
      </c>
      <c r="N98" s="32">
        <v>60238</v>
      </c>
      <c r="O98" s="32"/>
      <c r="P98" s="32">
        <f t="shared" si="7"/>
        <v>60238</v>
      </c>
    </row>
    <row r="99" spans="1:16" x14ac:dyDescent="0.3">
      <c r="A99" s="40" t="s">
        <v>108</v>
      </c>
      <c r="B99" s="28" t="s">
        <v>43</v>
      </c>
      <c r="C99" s="28" t="s">
        <v>100</v>
      </c>
      <c r="D99" s="29" t="s">
        <v>101</v>
      </c>
      <c r="E99" s="29" t="s">
        <v>94</v>
      </c>
      <c r="F99" s="46" t="s">
        <v>97</v>
      </c>
      <c r="G99" s="46" t="s">
        <v>48</v>
      </c>
      <c r="H99" s="32">
        <v>25281</v>
      </c>
      <c r="I99" s="32"/>
      <c r="J99" s="32">
        <f t="shared" si="5"/>
        <v>25281</v>
      </c>
      <c r="K99" s="32">
        <v>25281</v>
      </c>
      <c r="L99" s="32"/>
      <c r="M99" s="32">
        <f t="shared" si="6"/>
        <v>25281</v>
      </c>
      <c r="N99" s="32">
        <v>25281</v>
      </c>
      <c r="O99" s="32"/>
      <c r="P99" s="32">
        <f t="shared" si="7"/>
        <v>25281</v>
      </c>
    </row>
    <row r="100" spans="1:16" x14ac:dyDescent="0.3">
      <c r="A100" s="40" t="s">
        <v>109</v>
      </c>
      <c r="B100" s="28" t="s">
        <v>43</v>
      </c>
      <c r="C100" s="28" t="s">
        <v>100</v>
      </c>
      <c r="D100" s="29" t="s">
        <v>101</v>
      </c>
      <c r="E100" s="29" t="s">
        <v>110</v>
      </c>
      <c r="F100" s="46" t="s">
        <v>111</v>
      </c>
      <c r="G100" s="46" t="s">
        <v>48</v>
      </c>
      <c r="H100" s="32">
        <v>37790</v>
      </c>
      <c r="I100" s="32"/>
      <c r="J100" s="32">
        <f t="shared" si="5"/>
        <v>37790</v>
      </c>
      <c r="K100" s="32">
        <v>37790</v>
      </c>
      <c r="L100" s="32"/>
      <c r="M100" s="32">
        <f t="shared" si="6"/>
        <v>37790</v>
      </c>
      <c r="N100" s="32">
        <v>37790</v>
      </c>
      <c r="O100" s="32"/>
      <c r="P100" s="32">
        <f t="shared" si="7"/>
        <v>37790</v>
      </c>
    </row>
    <row r="101" spans="1:16" ht="24" x14ac:dyDescent="0.3">
      <c r="A101" s="40" t="s">
        <v>229</v>
      </c>
      <c r="B101" s="28" t="s">
        <v>43</v>
      </c>
      <c r="C101" s="28" t="s">
        <v>100</v>
      </c>
      <c r="D101" s="29" t="s">
        <v>101</v>
      </c>
      <c r="E101" s="29" t="s">
        <v>227</v>
      </c>
      <c r="F101" s="46" t="s">
        <v>228</v>
      </c>
      <c r="G101" s="46" t="s">
        <v>48</v>
      </c>
      <c r="H101" s="32">
        <v>177.02</v>
      </c>
      <c r="I101" s="32"/>
      <c r="J101" s="32">
        <f t="shared" si="5"/>
        <v>177.02</v>
      </c>
      <c r="K101" s="32">
        <v>0</v>
      </c>
      <c r="L101" s="32"/>
      <c r="M101" s="32">
        <f t="shared" si="6"/>
        <v>0</v>
      </c>
      <c r="N101" s="32">
        <v>0</v>
      </c>
      <c r="O101" s="32"/>
      <c r="P101" s="32">
        <f t="shared" si="7"/>
        <v>0</v>
      </c>
    </row>
    <row r="102" spans="1:16" x14ac:dyDescent="0.3">
      <c r="A102" s="672" t="s">
        <v>98</v>
      </c>
      <c r="B102" s="672"/>
      <c r="C102" s="672"/>
      <c r="D102" s="672"/>
      <c r="E102" s="672"/>
      <c r="F102" s="672"/>
      <c r="G102" s="672"/>
      <c r="H102" s="98">
        <f>SUM(H69:H101)</f>
        <v>12844182.879999997</v>
      </c>
      <c r="I102" s="98">
        <f t="shared" ref="I102:P102" si="8">SUM(I69:I101)</f>
        <v>0</v>
      </c>
      <c r="J102" s="98">
        <f t="shared" si="8"/>
        <v>12844182.879999997</v>
      </c>
      <c r="K102" s="98">
        <f t="shared" si="8"/>
        <v>13879548.150000002</v>
      </c>
      <c r="L102" s="98">
        <f t="shared" si="8"/>
        <v>0</v>
      </c>
      <c r="M102" s="98">
        <f t="shared" si="8"/>
        <v>13879548.150000002</v>
      </c>
      <c r="N102" s="98">
        <f t="shared" si="8"/>
        <v>14290031.449999997</v>
      </c>
      <c r="O102" s="98">
        <f t="shared" si="8"/>
        <v>0</v>
      </c>
      <c r="P102" s="98">
        <f t="shared" si="8"/>
        <v>14290031.449999997</v>
      </c>
    </row>
    <row r="103" spans="1:16" ht="15" customHeight="1" x14ac:dyDescent="0.3">
      <c r="A103" s="704" t="s">
        <v>112</v>
      </c>
      <c r="B103" s="704"/>
      <c r="C103" s="704"/>
      <c r="D103" s="704"/>
      <c r="E103" s="704"/>
      <c r="F103" s="704"/>
      <c r="G103" s="704"/>
      <c r="H103" s="704"/>
      <c r="I103" s="704"/>
      <c r="J103" s="704"/>
      <c r="K103" s="704"/>
      <c r="L103" s="704"/>
      <c r="M103" s="704"/>
      <c r="N103" s="704"/>
      <c r="O103" s="704"/>
      <c r="P103" s="704"/>
    </row>
    <row r="104" spans="1:16" x14ac:dyDescent="0.3">
      <c r="A104" s="40" t="s">
        <v>87</v>
      </c>
      <c r="B104" s="40" t="s">
        <v>43</v>
      </c>
      <c r="C104" s="40" t="s">
        <v>44</v>
      </c>
      <c r="D104" s="45" t="s">
        <v>45</v>
      </c>
      <c r="E104" s="45" t="s">
        <v>54</v>
      </c>
      <c r="F104" s="45" t="s">
        <v>88</v>
      </c>
      <c r="G104" s="99" t="s">
        <v>113</v>
      </c>
      <c r="H104" s="32">
        <v>5000000</v>
      </c>
      <c r="I104" s="32"/>
      <c r="J104" s="32">
        <f>H104+I104</f>
        <v>5000000</v>
      </c>
      <c r="K104" s="32">
        <v>5800000</v>
      </c>
      <c r="L104" s="32"/>
      <c r="M104" s="32">
        <f>K104+L104</f>
        <v>5800000</v>
      </c>
      <c r="N104" s="32">
        <v>5800000</v>
      </c>
      <c r="O104" s="97"/>
      <c r="P104" s="32">
        <f>N104+O104</f>
        <v>5800000</v>
      </c>
    </row>
    <row r="105" spans="1:16" x14ac:dyDescent="0.3">
      <c r="A105" s="672" t="s">
        <v>114</v>
      </c>
      <c r="B105" s="672"/>
      <c r="C105" s="672"/>
      <c r="D105" s="672"/>
      <c r="E105" s="672"/>
      <c r="F105" s="672"/>
      <c r="G105" s="672"/>
      <c r="H105" s="100">
        <f>SUM(H104)</f>
        <v>5000000</v>
      </c>
      <c r="I105" s="100">
        <f t="shared" ref="I105:P105" si="9">SUM(I104)</f>
        <v>0</v>
      </c>
      <c r="J105" s="100">
        <f t="shared" si="9"/>
        <v>5000000</v>
      </c>
      <c r="K105" s="100">
        <f t="shared" si="9"/>
        <v>5800000</v>
      </c>
      <c r="L105" s="100">
        <f t="shared" si="9"/>
        <v>0</v>
      </c>
      <c r="M105" s="100">
        <f t="shared" si="9"/>
        <v>5800000</v>
      </c>
      <c r="N105" s="100">
        <f t="shared" si="9"/>
        <v>5800000</v>
      </c>
      <c r="O105" s="100">
        <f t="shared" si="9"/>
        <v>0</v>
      </c>
      <c r="P105" s="100">
        <f t="shared" si="9"/>
        <v>5800000</v>
      </c>
    </row>
    <row r="106" spans="1:16" hidden="1" x14ac:dyDescent="0.3">
      <c r="A106" s="702" t="s">
        <v>115</v>
      </c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t="25.2" hidden="1" customHeight="1" thickBot="1" x14ac:dyDescent="0.35">
      <c r="A107" s="702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97"/>
      <c r="P107" s="97"/>
    </row>
    <row r="108" spans="1:16" hidden="1" x14ac:dyDescent="0.3">
      <c r="A108" s="82" t="s">
        <v>42</v>
      </c>
      <c r="B108" s="58" t="s">
        <v>43</v>
      </c>
      <c r="C108" s="58" t="s">
        <v>44</v>
      </c>
      <c r="D108" s="58" t="s">
        <v>116</v>
      </c>
      <c r="E108" s="58" t="s">
        <v>46</v>
      </c>
      <c r="F108" s="58" t="s">
        <v>47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50</v>
      </c>
      <c r="B109" s="58" t="s">
        <v>43</v>
      </c>
      <c r="C109" s="58" t="s">
        <v>44</v>
      </c>
      <c r="D109" s="58" t="s">
        <v>116</v>
      </c>
      <c r="E109" s="58" t="s">
        <v>51</v>
      </c>
      <c r="F109" s="58" t="s">
        <v>52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82" t="s">
        <v>118</v>
      </c>
      <c r="B110" s="58" t="s">
        <v>43</v>
      </c>
      <c r="C110" s="58" t="s">
        <v>44</v>
      </c>
      <c r="D110" s="58" t="s">
        <v>116</v>
      </c>
      <c r="E110" s="58" t="s">
        <v>54</v>
      </c>
      <c r="F110" s="58" t="s">
        <v>119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02" t="s">
        <v>120</v>
      </c>
      <c r="B111" s="702"/>
      <c r="C111" s="702"/>
      <c r="D111" s="702"/>
      <c r="E111" s="702"/>
      <c r="F111" s="702"/>
      <c r="G111" s="702"/>
      <c r="H111" s="59">
        <f>SUM(H108:H110)</f>
        <v>0</v>
      </c>
      <c r="I111" s="59"/>
      <c r="J111" s="59"/>
      <c r="K111" s="59">
        <f t="shared" ref="K111:N111" si="10">SUM(K108:K110)</f>
        <v>0</v>
      </c>
      <c r="L111" s="59"/>
      <c r="M111" s="59"/>
      <c r="N111" s="59">
        <f t="shared" si="10"/>
        <v>0</v>
      </c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100</v>
      </c>
      <c r="D112" s="58" t="s">
        <v>121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100</v>
      </c>
      <c r="D113" s="58" t="s">
        <v>121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100</v>
      </c>
      <c r="D114" s="58" t="s">
        <v>121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40" t="s">
        <v>122</v>
      </c>
      <c r="B115" s="58" t="s">
        <v>43</v>
      </c>
      <c r="C115" s="58" t="s">
        <v>123</v>
      </c>
      <c r="D115" s="58" t="s">
        <v>121</v>
      </c>
      <c r="E115" s="58" t="s">
        <v>54</v>
      </c>
      <c r="F115" s="58" t="s">
        <v>124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705" t="s">
        <v>125</v>
      </c>
      <c r="B116" s="705"/>
      <c r="C116" s="705"/>
      <c r="D116" s="705"/>
      <c r="E116" s="705"/>
      <c r="F116" s="705"/>
      <c r="G116" s="705"/>
      <c r="H116" s="83">
        <f>SUM(H112:H115)</f>
        <v>0</v>
      </c>
      <c r="I116" s="83"/>
      <c r="J116" s="83"/>
      <c r="K116" s="83">
        <f t="shared" ref="K116:N116" si="11">SUM(K112:K115)</f>
        <v>0</v>
      </c>
      <c r="L116" s="83"/>
      <c r="M116" s="83"/>
      <c r="N116" s="83">
        <f t="shared" si="11"/>
        <v>0</v>
      </c>
      <c r="O116" s="97"/>
      <c r="P116" s="97"/>
    </row>
    <row r="117" spans="1:16" hidden="1" x14ac:dyDescent="0.3">
      <c r="A117" s="706" t="s">
        <v>126</v>
      </c>
      <c r="B117" s="706"/>
      <c r="C117" s="706"/>
      <c r="D117" s="706"/>
      <c r="E117" s="706"/>
      <c r="F117" s="706"/>
      <c r="G117" s="706"/>
      <c r="H117" s="101">
        <f>H111+H116</f>
        <v>0</v>
      </c>
      <c r="I117" s="101"/>
      <c r="J117" s="101"/>
      <c r="K117" s="101">
        <f t="shared" ref="K117:N117" si="12">K111+K116</f>
        <v>0</v>
      </c>
      <c r="L117" s="101"/>
      <c r="M117" s="101"/>
      <c r="N117" s="101">
        <f t="shared" si="12"/>
        <v>0</v>
      </c>
      <c r="O117" s="97"/>
      <c r="P117" s="97"/>
    </row>
    <row r="118" spans="1:16" hidden="1" x14ac:dyDescent="0.3">
      <c r="A118" s="700" t="s">
        <v>127</v>
      </c>
      <c r="B118" s="700"/>
      <c r="C118" s="700"/>
      <c r="D118" s="700"/>
      <c r="E118" s="700"/>
      <c r="F118" s="700"/>
      <c r="G118" s="700"/>
      <c r="H118" s="700"/>
      <c r="I118" s="700"/>
      <c r="J118" s="700"/>
      <c r="K118" s="700"/>
      <c r="L118" s="700"/>
      <c r="M118" s="700"/>
      <c r="N118" s="700"/>
      <c r="O118" s="97"/>
      <c r="P118" s="97"/>
    </row>
    <row r="119" spans="1:16" hidden="1" x14ac:dyDescent="0.3">
      <c r="A119" s="82" t="s">
        <v>42</v>
      </c>
      <c r="B119" s="58" t="s">
        <v>43</v>
      </c>
      <c r="C119" s="58" t="s">
        <v>100</v>
      </c>
      <c r="D119" s="58" t="s">
        <v>128</v>
      </c>
      <c r="E119" s="58" t="s">
        <v>46</v>
      </c>
      <c r="F119" s="58" t="s">
        <v>47</v>
      </c>
      <c r="G119" s="102" t="s">
        <v>129</v>
      </c>
      <c r="H119" s="32"/>
      <c r="I119" s="32"/>
      <c r="J119" s="32"/>
      <c r="K119" s="34"/>
      <c r="L119" s="34"/>
      <c r="M119" s="34"/>
      <c r="N119" s="34"/>
      <c r="O119" s="97"/>
      <c r="P119" s="97"/>
    </row>
    <row r="120" spans="1:16" hidden="1" x14ac:dyDescent="0.3">
      <c r="A120" s="82" t="s">
        <v>50</v>
      </c>
      <c r="B120" s="58" t="s">
        <v>43</v>
      </c>
      <c r="C120" s="58" t="s">
        <v>100</v>
      </c>
      <c r="D120" s="58" t="s">
        <v>128</v>
      </c>
      <c r="E120" s="58" t="s">
        <v>51</v>
      </c>
      <c r="F120" s="58">
        <v>213000</v>
      </c>
      <c r="G120" s="102" t="s">
        <v>129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716" t="s">
        <v>130</v>
      </c>
      <c r="B121" s="716"/>
      <c r="C121" s="716"/>
      <c r="D121" s="716"/>
      <c r="E121" s="716"/>
      <c r="F121" s="716"/>
      <c r="G121" s="716"/>
      <c r="H121" s="121">
        <f>SUM(H119:H120)</f>
        <v>0</v>
      </c>
      <c r="I121" s="121"/>
      <c r="J121" s="121"/>
      <c r="K121" s="121">
        <f t="shared" ref="K121:N121" si="13">SUM(K119:K120)</f>
        <v>0</v>
      </c>
      <c r="L121" s="121"/>
      <c r="M121" s="121"/>
      <c r="N121" s="121">
        <f t="shared" si="13"/>
        <v>0</v>
      </c>
      <c r="O121" s="122"/>
      <c r="P121" s="122"/>
    </row>
    <row r="122" spans="1:16" x14ac:dyDescent="0.3">
      <c r="A122" s="702" t="s">
        <v>115</v>
      </c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702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</row>
    <row r="124" spans="1:16" x14ac:dyDescent="0.3">
      <c r="A124" s="82" t="s">
        <v>42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47</v>
      </c>
      <c r="G124" s="46" t="s">
        <v>180</v>
      </c>
      <c r="H124" s="32">
        <v>24042615.139999997</v>
      </c>
      <c r="I124" s="32"/>
      <c r="J124" s="32">
        <f t="shared" ref="J124:J127" si="14">H124+I124</f>
        <v>24042615.139999997</v>
      </c>
      <c r="K124" s="32">
        <v>0</v>
      </c>
      <c r="L124" s="32"/>
      <c r="M124" s="32">
        <f t="shared" ref="M124:M127" si="15">K124+L124</f>
        <v>0</v>
      </c>
      <c r="N124" s="32">
        <v>0</v>
      </c>
      <c r="O124" s="32"/>
      <c r="P124" s="32">
        <f t="shared" ref="P124:P135" si="16">N124+O124</f>
        <v>0</v>
      </c>
    </row>
    <row r="125" spans="1:16" ht="36" x14ac:dyDescent="0.3">
      <c r="A125" s="36" t="s">
        <v>210</v>
      </c>
      <c r="B125" s="28" t="s">
        <v>43</v>
      </c>
      <c r="C125" s="28" t="s">
        <v>44</v>
      </c>
      <c r="D125" s="58" t="s">
        <v>116</v>
      </c>
      <c r="E125" s="29" t="s">
        <v>46</v>
      </c>
      <c r="F125" s="46" t="s">
        <v>209</v>
      </c>
      <c r="G125" s="46" t="s">
        <v>180</v>
      </c>
      <c r="H125" s="32">
        <v>44255.62</v>
      </c>
      <c r="I125" s="32"/>
      <c r="J125" s="32">
        <f t="shared" si="14"/>
        <v>44255.62</v>
      </c>
      <c r="K125" s="32"/>
      <c r="L125" s="32"/>
      <c r="M125" s="32"/>
      <c r="N125" s="32"/>
      <c r="O125" s="32"/>
      <c r="P125" s="32"/>
    </row>
    <row r="126" spans="1:16" x14ac:dyDescent="0.3">
      <c r="A126" s="82" t="s">
        <v>50</v>
      </c>
      <c r="B126" s="28" t="s">
        <v>43</v>
      </c>
      <c r="C126" s="28" t="s">
        <v>44</v>
      </c>
      <c r="D126" s="58" t="s">
        <v>116</v>
      </c>
      <c r="E126" s="29" t="s">
        <v>51</v>
      </c>
      <c r="F126" s="46" t="s">
        <v>52</v>
      </c>
      <c r="G126" s="46" t="s">
        <v>180</v>
      </c>
      <c r="H126" s="32">
        <v>5105802.3600000003</v>
      </c>
      <c r="I126" s="32"/>
      <c r="J126" s="32">
        <f t="shared" si="14"/>
        <v>5105802.3600000003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82" t="s">
        <v>118</v>
      </c>
      <c r="B127" s="28" t="s">
        <v>43</v>
      </c>
      <c r="C127" s="28" t="s">
        <v>44</v>
      </c>
      <c r="D127" s="58" t="s">
        <v>116</v>
      </c>
      <c r="E127" s="29" t="s">
        <v>54</v>
      </c>
      <c r="F127" s="46" t="s">
        <v>119</v>
      </c>
      <c r="G127" s="46" t="s">
        <v>180</v>
      </c>
      <c r="H127" s="32">
        <v>47000</v>
      </c>
      <c r="I127" s="32"/>
      <c r="J127" s="32">
        <f t="shared" si="14"/>
        <v>47000</v>
      </c>
      <c r="K127" s="32">
        <v>0</v>
      </c>
      <c r="L127" s="32"/>
      <c r="M127" s="32">
        <f t="shared" si="15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715" t="s">
        <v>178</v>
      </c>
      <c r="B128" s="715"/>
      <c r="C128" s="715"/>
      <c r="D128" s="715"/>
      <c r="E128" s="715"/>
      <c r="F128" s="715"/>
      <c r="G128" s="715"/>
      <c r="H128" s="101">
        <f>SUM(H124:H127)</f>
        <v>29239673.119999997</v>
      </c>
      <c r="I128" s="101">
        <f t="shared" ref="I128:P128" si="17">SUM(I124:I127)</f>
        <v>0</v>
      </c>
      <c r="J128" s="101">
        <f t="shared" si="17"/>
        <v>29239673.119999997</v>
      </c>
      <c r="K128" s="101">
        <f t="shared" si="17"/>
        <v>0</v>
      </c>
      <c r="L128" s="101">
        <f t="shared" si="17"/>
        <v>0</v>
      </c>
      <c r="M128" s="101">
        <f t="shared" si="17"/>
        <v>0</v>
      </c>
      <c r="N128" s="101">
        <f t="shared" si="17"/>
        <v>0</v>
      </c>
      <c r="O128" s="101">
        <f t="shared" si="17"/>
        <v>0</v>
      </c>
      <c r="P128" s="101">
        <f t="shared" si="17"/>
        <v>0</v>
      </c>
    </row>
    <row r="129" spans="1:16" x14ac:dyDescent="0.3">
      <c r="A129" s="82" t="s">
        <v>42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47</v>
      </c>
      <c r="G129" s="46" t="s">
        <v>180</v>
      </c>
      <c r="H129" s="32">
        <v>40702194.93</v>
      </c>
      <c r="I129" s="32"/>
      <c r="J129" s="32">
        <f t="shared" ref="J129:J135" si="18">H129+I129</f>
        <v>40702194.93</v>
      </c>
      <c r="K129" s="32">
        <v>0</v>
      </c>
      <c r="L129" s="32"/>
      <c r="M129" s="32">
        <f t="shared" ref="M129:M135" si="19">K129+L129</f>
        <v>0</v>
      </c>
      <c r="N129" s="32">
        <v>0</v>
      </c>
      <c r="O129" s="32"/>
      <c r="P129" s="32">
        <f t="shared" si="16"/>
        <v>0</v>
      </c>
    </row>
    <row r="130" spans="1:16" ht="36" x14ac:dyDescent="0.3">
      <c r="A130" s="36" t="s">
        <v>210</v>
      </c>
      <c r="B130" s="28" t="s">
        <v>43</v>
      </c>
      <c r="C130" s="28" t="s">
        <v>100</v>
      </c>
      <c r="D130" s="58" t="s">
        <v>121</v>
      </c>
      <c r="E130" s="29" t="s">
        <v>46</v>
      </c>
      <c r="F130" s="46" t="s">
        <v>209</v>
      </c>
      <c r="G130" s="46" t="s">
        <v>180</v>
      </c>
      <c r="H130" s="32">
        <v>74015.05</v>
      </c>
      <c r="I130" s="32"/>
      <c r="J130" s="32">
        <f t="shared" si="18"/>
        <v>74015.05</v>
      </c>
      <c r="K130" s="32"/>
      <c r="L130" s="32"/>
      <c r="M130" s="32"/>
      <c r="N130" s="32"/>
      <c r="O130" s="32"/>
      <c r="P130" s="32"/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121</v>
      </c>
      <c r="E131" s="29" t="s">
        <v>51</v>
      </c>
      <c r="F131" s="46" t="s">
        <v>52</v>
      </c>
      <c r="G131" s="46" t="s">
        <v>180</v>
      </c>
      <c r="H131" s="32">
        <v>8983667.3300000001</v>
      </c>
      <c r="I131" s="32"/>
      <c r="J131" s="32">
        <f t="shared" si="18"/>
        <v>8983667.3300000001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118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119</v>
      </c>
      <c r="G132" s="46" t="s">
        <v>180</v>
      </c>
      <c r="H132" s="32">
        <v>54991.59</v>
      </c>
      <c r="I132" s="32"/>
      <c r="J132" s="32">
        <f t="shared" si="18"/>
        <v>54991.59</v>
      </c>
      <c r="K132" s="32">
        <v>0</v>
      </c>
      <c r="L132" s="32"/>
      <c r="M132" s="32">
        <f t="shared" si="19"/>
        <v>0</v>
      </c>
      <c r="N132" s="32">
        <v>0</v>
      </c>
      <c r="O132" s="32"/>
      <c r="P132" s="32">
        <f t="shared" si="16"/>
        <v>0</v>
      </c>
    </row>
    <row r="133" spans="1:16" x14ac:dyDescent="0.3">
      <c r="A133" s="82" t="s">
        <v>236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235</v>
      </c>
      <c r="G133" s="46" t="s">
        <v>180</v>
      </c>
      <c r="H133" s="32">
        <v>2191130</v>
      </c>
      <c r="I133" s="32"/>
      <c r="J133" s="32">
        <f t="shared" si="18"/>
        <v>2191130</v>
      </c>
      <c r="K133" s="32"/>
      <c r="L133" s="32"/>
      <c r="M133" s="32"/>
      <c r="N133" s="32"/>
      <c r="O133" s="32"/>
      <c r="P133" s="32"/>
    </row>
    <row r="134" spans="1:16" ht="24" x14ac:dyDescent="0.3">
      <c r="A134" s="82" t="s">
        <v>214</v>
      </c>
      <c r="B134" s="28" t="s">
        <v>43</v>
      </c>
      <c r="C134" s="28" t="s">
        <v>100</v>
      </c>
      <c r="D134" s="58" t="s">
        <v>121</v>
      </c>
      <c r="E134" s="29" t="s">
        <v>54</v>
      </c>
      <c r="F134" s="46" t="s">
        <v>213</v>
      </c>
      <c r="G134" s="46" t="s">
        <v>180</v>
      </c>
      <c r="H134" s="32">
        <v>12746</v>
      </c>
      <c r="I134" s="32"/>
      <c r="J134" s="32">
        <f t="shared" si="18"/>
        <v>12746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122</v>
      </c>
      <c r="B135" s="28" t="s">
        <v>43</v>
      </c>
      <c r="C135" s="28" t="s">
        <v>123</v>
      </c>
      <c r="D135" s="58" t="s">
        <v>121</v>
      </c>
      <c r="E135" s="29" t="s">
        <v>54</v>
      </c>
      <c r="F135" s="46" t="s">
        <v>124</v>
      </c>
      <c r="G135" s="46" t="s">
        <v>180</v>
      </c>
      <c r="H135" s="32">
        <v>4200</v>
      </c>
      <c r="I135" s="32"/>
      <c r="J135" s="32">
        <f t="shared" si="18"/>
        <v>4200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715" t="s">
        <v>178</v>
      </c>
      <c r="B136" s="715"/>
      <c r="C136" s="715"/>
      <c r="D136" s="715"/>
      <c r="E136" s="715"/>
      <c r="F136" s="715"/>
      <c r="G136" s="715"/>
      <c r="H136" s="101">
        <f>SUM(H129:H135)</f>
        <v>52022944.899999999</v>
      </c>
      <c r="I136" s="101">
        <f t="shared" ref="I136:P136" si="20">SUM(I129:I135)</f>
        <v>0</v>
      </c>
      <c r="J136" s="101">
        <f t="shared" si="20"/>
        <v>52022944.899999999</v>
      </c>
      <c r="K136" s="101">
        <f t="shared" si="20"/>
        <v>0</v>
      </c>
      <c r="L136" s="101">
        <f t="shared" si="20"/>
        <v>0</v>
      </c>
      <c r="M136" s="101">
        <f t="shared" si="20"/>
        <v>0</v>
      </c>
      <c r="N136" s="101">
        <f t="shared" si="20"/>
        <v>0</v>
      </c>
      <c r="O136" s="101">
        <f t="shared" si="20"/>
        <v>0</v>
      </c>
      <c r="P136" s="101">
        <f t="shared" si="20"/>
        <v>0</v>
      </c>
    </row>
    <row r="137" spans="1:16" x14ac:dyDescent="0.3">
      <c r="A137" s="706" t="s">
        <v>179</v>
      </c>
      <c r="B137" s="706"/>
      <c r="C137" s="706"/>
      <c r="D137" s="706"/>
      <c r="E137" s="706"/>
      <c r="F137" s="706"/>
      <c r="G137" s="706"/>
      <c r="H137" s="101">
        <f>H128+H136</f>
        <v>81262618.019999996</v>
      </c>
      <c r="I137" s="101">
        <f t="shared" ref="I137:P137" si="21">I128+I136</f>
        <v>0</v>
      </c>
      <c r="J137" s="101">
        <f t="shared" si="21"/>
        <v>81262618.019999996</v>
      </c>
      <c r="K137" s="101">
        <f t="shared" si="21"/>
        <v>0</v>
      </c>
      <c r="L137" s="101">
        <f t="shared" si="21"/>
        <v>0</v>
      </c>
      <c r="M137" s="101">
        <f t="shared" si="21"/>
        <v>0</v>
      </c>
      <c r="N137" s="101">
        <f t="shared" si="21"/>
        <v>0</v>
      </c>
      <c r="O137" s="101">
        <f t="shared" si="21"/>
        <v>0</v>
      </c>
      <c r="P137" s="101">
        <f t="shared" si="21"/>
        <v>0</v>
      </c>
    </row>
    <row r="138" spans="1:16" x14ac:dyDescent="0.3">
      <c r="A138" s="725" t="s">
        <v>201</v>
      </c>
      <c r="B138" s="726"/>
      <c r="C138" s="726"/>
      <c r="D138" s="726"/>
      <c r="E138" s="726"/>
      <c r="F138" s="726"/>
      <c r="G138" s="726"/>
      <c r="H138" s="726"/>
      <c r="I138" s="726"/>
      <c r="J138" s="726"/>
      <c r="K138" s="726"/>
      <c r="L138" s="726"/>
      <c r="M138" s="726"/>
      <c r="N138" s="726"/>
      <c r="O138" s="726"/>
      <c r="P138" s="727"/>
    </row>
    <row r="139" spans="1:16" x14ac:dyDescent="0.3">
      <c r="A139" s="82" t="s">
        <v>42</v>
      </c>
      <c r="B139" s="28" t="s">
        <v>43</v>
      </c>
      <c r="C139" s="28" t="s">
        <v>100</v>
      </c>
      <c r="D139" s="58" t="s">
        <v>202</v>
      </c>
      <c r="E139" s="29" t="s">
        <v>46</v>
      </c>
      <c r="F139" s="46" t="s">
        <v>47</v>
      </c>
      <c r="G139" s="46" t="s">
        <v>203</v>
      </c>
      <c r="H139" s="32">
        <v>4554000</v>
      </c>
      <c r="I139" s="32"/>
      <c r="J139" s="26">
        <f t="shared" ref="J139:J140" si="22">H139+I139</f>
        <v>4554000</v>
      </c>
      <c r="K139" s="32">
        <v>0</v>
      </c>
      <c r="L139" s="32"/>
      <c r="M139" s="26">
        <f t="shared" ref="M139:M140" si="23">K139+L139</f>
        <v>0</v>
      </c>
      <c r="N139" s="32">
        <v>0</v>
      </c>
      <c r="O139" s="147"/>
      <c r="P139" s="148">
        <f t="shared" ref="P139:P140" si="24">N139+O139</f>
        <v>0</v>
      </c>
    </row>
    <row r="140" spans="1:16" x14ac:dyDescent="0.3">
      <c r="A140" s="82" t="s">
        <v>50</v>
      </c>
      <c r="B140" s="28" t="s">
        <v>43</v>
      </c>
      <c r="C140" s="28" t="s">
        <v>100</v>
      </c>
      <c r="D140" s="58" t="s">
        <v>202</v>
      </c>
      <c r="E140" s="29" t="s">
        <v>51</v>
      </c>
      <c r="F140" s="46" t="s">
        <v>52</v>
      </c>
      <c r="G140" s="46" t="s">
        <v>203</v>
      </c>
      <c r="H140" s="32">
        <v>1375308</v>
      </c>
      <c r="I140" s="32"/>
      <c r="J140" s="26">
        <f t="shared" si="22"/>
        <v>1375308</v>
      </c>
      <c r="K140" s="32">
        <v>0</v>
      </c>
      <c r="L140" s="32"/>
      <c r="M140" s="26">
        <f t="shared" si="23"/>
        <v>0</v>
      </c>
      <c r="N140" s="32">
        <v>0</v>
      </c>
      <c r="O140" s="147"/>
      <c r="P140" s="148">
        <f t="shared" si="24"/>
        <v>0</v>
      </c>
    </row>
    <row r="141" spans="1:16" ht="15" thickBot="1" x14ac:dyDescent="0.35">
      <c r="A141" s="728" t="s">
        <v>204</v>
      </c>
      <c r="B141" s="728"/>
      <c r="C141" s="728"/>
      <c r="D141" s="728"/>
      <c r="E141" s="728"/>
      <c r="F141" s="728"/>
      <c r="G141" s="728"/>
      <c r="H141" s="149">
        <f>SUM(H139:H140)</f>
        <v>5929308</v>
      </c>
      <c r="I141" s="149">
        <f t="shared" ref="I141:P141" si="25">SUM(I139:I140)</f>
        <v>0</v>
      </c>
      <c r="J141" s="149">
        <f t="shared" si="25"/>
        <v>5929308</v>
      </c>
      <c r="K141" s="149">
        <f t="shared" si="25"/>
        <v>0</v>
      </c>
      <c r="L141" s="149">
        <f t="shared" si="25"/>
        <v>0</v>
      </c>
      <c r="M141" s="149">
        <f t="shared" si="25"/>
        <v>0</v>
      </c>
      <c r="N141" s="149">
        <f t="shared" si="25"/>
        <v>0</v>
      </c>
      <c r="O141" s="149">
        <f t="shared" si="25"/>
        <v>0</v>
      </c>
      <c r="P141" s="149">
        <f t="shared" si="25"/>
        <v>0</v>
      </c>
    </row>
    <row r="142" spans="1:16" ht="15" thickBot="1" x14ac:dyDescent="0.35">
      <c r="A142" s="729" t="s">
        <v>205</v>
      </c>
      <c r="B142" s="730"/>
      <c r="C142" s="730"/>
      <c r="D142" s="730"/>
      <c r="E142" s="730"/>
      <c r="F142" s="730"/>
      <c r="G142" s="730"/>
      <c r="H142" s="730"/>
      <c r="I142" s="730"/>
      <c r="J142" s="730"/>
      <c r="K142" s="730"/>
      <c r="L142" s="730"/>
      <c r="M142" s="730"/>
      <c r="N142" s="730"/>
      <c r="O142" s="730"/>
      <c r="P142" s="731"/>
    </row>
    <row r="143" spans="1:16" x14ac:dyDescent="0.3">
      <c r="A143" s="150" t="s">
        <v>42</v>
      </c>
      <c r="B143" s="56" t="s">
        <v>43</v>
      </c>
      <c r="C143" s="56" t="s">
        <v>100</v>
      </c>
      <c r="D143" s="56" t="s">
        <v>206</v>
      </c>
      <c r="E143" s="56" t="s">
        <v>46</v>
      </c>
      <c r="F143" s="56" t="s">
        <v>47</v>
      </c>
      <c r="G143" s="46" t="s">
        <v>207</v>
      </c>
      <c r="H143" s="151">
        <v>251508</v>
      </c>
      <c r="I143" s="152"/>
      <c r="J143" s="26">
        <f t="shared" ref="J143:J144" si="26">H143+I143</f>
        <v>251508</v>
      </c>
      <c r="K143" s="26">
        <v>0</v>
      </c>
      <c r="L143" s="153"/>
      <c r="M143" s="26">
        <f t="shared" ref="M143:M144" si="27">K143+L143</f>
        <v>0</v>
      </c>
      <c r="N143" s="32">
        <v>0</v>
      </c>
      <c r="O143" s="147"/>
      <c r="P143" s="148">
        <f t="shared" ref="P143:P144" si="28">N143+O143</f>
        <v>0</v>
      </c>
    </row>
    <row r="144" spans="1:16" x14ac:dyDescent="0.3">
      <c r="A144" s="37" t="s">
        <v>50</v>
      </c>
      <c r="B144" s="61" t="s">
        <v>43</v>
      </c>
      <c r="C144" s="61" t="s">
        <v>100</v>
      </c>
      <c r="D144" s="61" t="s">
        <v>206</v>
      </c>
      <c r="E144" s="61" t="s">
        <v>51</v>
      </c>
      <c r="F144" s="61" t="s">
        <v>52</v>
      </c>
      <c r="G144" s="161" t="s">
        <v>207</v>
      </c>
      <c r="H144" s="154">
        <v>75955.42</v>
      </c>
      <c r="I144" s="162"/>
      <c r="J144" s="51">
        <f t="shared" si="26"/>
        <v>75955.42</v>
      </c>
      <c r="K144" s="51">
        <v>0</v>
      </c>
      <c r="L144" s="156"/>
      <c r="M144" s="51">
        <f t="shared" si="27"/>
        <v>0</v>
      </c>
      <c r="N144" s="38">
        <v>0</v>
      </c>
      <c r="O144" s="163"/>
      <c r="P144" s="164">
        <f t="shared" si="28"/>
        <v>0</v>
      </c>
    </row>
    <row r="145" spans="1:16" x14ac:dyDescent="0.3">
      <c r="A145" s="706" t="s">
        <v>208</v>
      </c>
      <c r="B145" s="706"/>
      <c r="C145" s="706"/>
      <c r="D145" s="706"/>
      <c r="E145" s="706"/>
      <c r="F145" s="706"/>
      <c r="G145" s="706"/>
      <c r="H145" s="98">
        <f>SUM(H143:H144)</f>
        <v>327463.42</v>
      </c>
      <c r="I145" s="98">
        <f>SUM(I143:I144)</f>
        <v>0</v>
      </c>
      <c r="J145" s="98">
        <f>H145+I145</f>
        <v>327463.42</v>
      </c>
      <c r="K145" s="98">
        <f t="shared" ref="K145" si="29">SUM(K143:K144)</f>
        <v>0</v>
      </c>
      <c r="L145" s="98"/>
      <c r="M145" s="98"/>
      <c r="N145" s="98">
        <f>SUM(N143:N144)</f>
        <v>0</v>
      </c>
      <c r="O145" s="98"/>
      <c r="P145" s="98"/>
    </row>
    <row r="146" spans="1:16" ht="30" customHeight="1" x14ac:dyDescent="0.3">
      <c r="A146" s="735" t="s">
        <v>216</v>
      </c>
      <c r="B146" s="736"/>
      <c r="C146" s="736"/>
      <c r="D146" s="736"/>
      <c r="E146" s="736"/>
      <c r="F146" s="736"/>
      <c r="G146" s="736"/>
      <c r="H146" s="736"/>
      <c r="I146" s="736"/>
      <c r="J146" s="736"/>
      <c r="K146" s="736"/>
      <c r="L146" s="736"/>
      <c r="M146" s="736"/>
      <c r="N146" s="736"/>
      <c r="O146" s="736"/>
      <c r="P146" s="737"/>
    </row>
    <row r="147" spans="1:16" x14ac:dyDescent="0.3">
      <c r="A147" s="150" t="s">
        <v>42</v>
      </c>
      <c r="B147" s="56" t="s">
        <v>43</v>
      </c>
      <c r="C147" s="56" t="s">
        <v>100</v>
      </c>
      <c r="D147" s="58" t="s">
        <v>217</v>
      </c>
      <c r="E147" s="58" t="s">
        <v>46</v>
      </c>
      <c r="F147" s="56" t="s">
        <v>47</v>
      </c>
      <c r="G147" s="46" t="s">
        <v>218</v>
      </c>
      <c r="H147" s="155">
        <v>99000</v>
      </c>
      <c r="I147" s="155"/>
      <c r="J147" s="26">
        <f t="shared" ref="J147:J148" si="30">H147+I147</f>
        <v>99000</v>
      </c>
      <c r="K147" s="32">
        <v>0</v>
      </c>
      <c r="L147" s="34"/>
      <c r="M147" s="26">
        <f t="shared" ref="M147:M148" si="31">K147+L147</f>
        <v>0</v>
      </c>
      <c r="N147" s="32">
        <v>0</v>
      </c>
      <c r="O147" s="147"/>
      <c r="P147" s="148">
        <f t="shared" ref="P147:P148" si="32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58" t="s">
        <v>217</v>
      </c>
      <c r="E148" s="58" t="s">
        <v>51</v>
      </c>
      <c r="F148" s="61" t="s">
        <v>52</v>
      </c>
      <c r="G148" s="46" t="s">
        <v>218</v>
      </c>
      <c r="H148" s="155">
        <v>29898</v>
      </c>
      <c r="I148" s="155"/>
      <c r="J148" s="51">
        <f t="shared" si="30"/>
        <v>29898</v>
      </c>
      <c r="K148" s="32">
        <v>0</v>
      </c>
      <c r="L148" s="34"/>
      <c r="M148" s="51">
        <f t="shared" si="31"/>
        <v>0</v>
      </c>
      <c r="N148" s="32">
        <v>0</v>
      </c>
      <c r="O148" s="147"/>
      <c r="P148" s="164">
        <f t="shared" si="32"/>
        <v>0</v>
      </c>
    </row>
    <row r="149" spans="1:16" x14ac:dyDescent="0.3">
      <c r="A149" s="706" t="s">
        <v>215</v>
      </c>
      <c r="B149" s="706"/>
      <c r="C149" s="706"/>
      <c r="D149" s="706"/>
      <c r="E149" s="706"/>
      <c r="F149" s="706"/>
      <c r="G149" s="706"/>
      <c r="H149" s="98">
        <f>SUM(H147:H148)</f>
        <v>128898</v>
      </c>
      <c r="I149" s="98">
        <f t="shared" ref="I149:P149" si="33">SUM(I147:I148)</f>
        <v>0</v>
      </c>
      <c r="J149" s="98">
        <f t="shared" si="33"/>
        <v>128898</v>
      </c>
      <c r="K149" s="98">
        <f t="shared" si="33"/>
        <v>0</v>
      </c>
      <c r="L149" s="98">
        <f t="shared" si="33"/>
        <v>0</v>
      </c>
      <c r="M149" s="98">
        <f t="shared" si="33"/>
        <v>0</v>
      </c>
      <c r="N149" s="98">
        <f t="shared" si="33"/>
        <v>0</v>
      </c>
      <c r="O149" s="98">
        <f t="shared" si="33"/>
        <v>0</v>
      </c>
      <c r="P149" s="98">
        <f t="shared" si="33"/>
        <v>0</v>
      </c>
    </row>
    <row r="150" spans="1:16" ht="28.95" customHeight="1" x14ac:dyDescent="0.3">
      <c r="A150" s="723" t="s">
        <v>160</v>
      </c>
      <c r="B150" s="687"/>
      <c r="C150" s="687"/>
      <c r="D150" s="687"/>
      <c r="E150" s="687"/>
      <c r="F150" s="687"/>
      <c r="G150" s="687"/>
      <c r="H150" s="687"/>
      <c r="I150" s="687"/>
      <c r="J150" s="687"/>
      <c r="K150" s="687"/>
      <c r="L150" s="687"/>
      <c r="M150" s="687"/>
      <c r="N150" s="687"/>
      <c r="O150" s="687"/>
      <c r="P150" s="724"/>
    </row>
    <row r="151" spans="1:16" ht="26.4" x14ac:dyDescent="0.3">
      <c r="A151" s="104" t="s">
        <v>161</v>
      </c>
      <c r="B151" s="40">
        <v>10</v>
      </c>
      <c r="C151" s="40" t="s">
        <v>162</v>
      </c>
      <c r="D151" s="45" t="s">
        <v>163</v>
      </c>
      <c r="E151" s="45" t="s">
        <v>174</v>
      </c>
      <c r="F151" s="45" t="s">
        <v>165</v>
      </c>
      <c r="G151" s="45" t="s">
        <v>182</v>
      </c>
      <c r="H151" s="32">
        <v>1916000</v>
      </c>
      <c r="I151" s="32"/>
      <c r="J151" s="32">
        <f>H151+I151</f>
        <v>1916000</v>
      </c>
      <c r="K151" s="32">
        <v>0</v>
      </c>
      <c r="L151" s="32"/>
      <c r="M151" s="32">
        <f>K151+L151</f>
        <v>0</v>
      </c>
      <c r="N151" s="32">
        <v>0</v>
      </c>
      <c r="O151" s="97"/>
      <c r="P151" s="32">
        <f>N151+O151</f>
        <v>0</v>
      </c>
    </row>
    <row r="152" spans="1:16" x14ac:dyDescent="0.3">
      <c r="A152" s="708" t="s">
        <v>167</v>
      </c>
      <c r="B152" s="709"/>
      <c r="C152" s="709"/>
      <c r="D152" s="709"/>
      <c r="E152" s="709"/>
      <c r="F152" s="709"/>
      <c r="G152" s="710"/>
      <c r="H152" s="101">
        <f t="shared" ref="H152:P152" si="34">SUM(H151:H151)</f>
        <v>1916000</v>
      </c>
      <c r="I152" s="101">
        <f t="shared" si="34"/>
        <v>0</v>
      </c>
      <c r="J152" s="101">
        <f t="shared" si="34"/>
        <v>1916000</v>
      </c>
      <c r="K152" s="101">
        <f t="shared" si="34"/>
        <v>0</v>
      </c>
      <c r="L152" s="101">
        <f t="shared" si="34"/>
        <v>0</v>
      </c>
      <c r="M152" s="101">
        <f t="shared" si="34"/>
        <v>0</v>
      </c>
      <c r="N152" s="101">
        <f t="shared" si="34"/>
        <v>0</v>
      </c>
      <c r="O152" s="101">
        <f t="shared" si="34"/>
        <v>0</v>
      </c>
      <c r="P152" s="101">
        <f t="shared" si="34"/>
        <v>0</v>
      </c>
    </row>
    <row r="153" spans="1:16" ht="25.2" customHeight="1" x14ac:dyDescent="0.3">
      <c r="A153" s="711" t="s">
        <v>168</v>
      </c>
      <c r="B153" s="712"/>
      <c r="C153" s="712"/>
      <c r="D153" s="712"/>
      <c r="E153" s="712"/>
      <c r="F153" s="712"/>
      <c r="G153" s="712"/>
      <c r="H153" s="712"/>
      <c r="I153" s="712"/>
      <c r="J153" s="712"/>
      <c r="K153" s="712"/>
      <c r="L153" s="712"/>
      <c r="M153" s="712"/>
      <c r="N153" s="712"/>
      <c r="O153" s="712"/>
      <c r="P153" s="713"/>
    </row>
    <row r="154" spans="1:16" ht="25.2" customHeight="1" x14ac:dyDescent="0.3">
      <c r="A154" s="82" t="s">
        <v>236</v>
      </c>
      <c r="B154" s="106" t="s">
        <v>43</v>
      </c>
      <c r="C154" s="106" t="s">
        <v>100</v>
      </c>
      <c r="D154" s="107" t="s">
        <v>169</v>
      </c>
      <c r="E154" s="107" t="s">
        <v>54</v>
      </c>
      <c r="F154" s="107" t="s">
        <v>235</v>
      </c>
      <c r="G154" s="108" t="s">
        <v>170</v>
      </c>
      <c r="H154" s="32">
        <v>24196.5</v>
      </c>
      <c r="I154" s="32"/>
      <c r="J154" s="32">
        <f>H154+I154</f>
        <v>24196.5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5.2" customHeight="1" x14ac:dyDescent="0.3">
      <c r="A155" s="105" t="s">
        <v>175</v>
      </c>
      <c r="B155" s="40" t="s">
        <v>172</v>
      </c>
      <c r="C155" s="40" t="s">
        <v>173</v>
      </c>
      <c r="D155" s="45" t="s">
        <v>169</v>
      </c>
      <c r="E155" s="45" t="s">
        <v>174</v>
      </c>
      <c r="F155" s="45" t="s">
        <v>171</v>
      </c>
      <c r="G155" s="45" t="s">
        <v>170</v>
      </c>
      <c r="H155" s="32">
        <v>93777</v>
      </c>
      <c r="I155" s="32"/>
      <c r="J155" s="32">
        <f>H155+I155</f>
        <v>93777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ht="26.4" x14ac:dyDescent="0.3">
      <c r="A156" s="105" t="s">
        <v>161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165</v>
      </c>
      <c r="G156" s="108" t="s">
        <v>170</v>
      </c>
      <c r="H156" s="32">
        <v>876245</v>
      </c>
      <c r="I156" s="32"/>
      <c r="J156" s="32">
        <f>H156+I156</f>
        <v>876245</v>
      </c>
      <c r="K156" s="32">
        <v>0</v>
      </c>
      <c r="L156" s="32"/>
      <c r="M156" s="32">
        <f t="shared" ref="M156:M157" si="35">K156+L156</f>
        <v>0</v>
      </c>
      <c r="N156" s="32">
        <v>0</v>
      </c>
      <c r="O156" s="97"/>
      <c r="P156" s="32">
        <f t="shared" ref="P156:P157" si="36">N156+O156</f>
        <v>0</v>
      </c>
    </row>
    <row r="157" spans="1:16" x14ac:dyDescent="0.3">
      <c r="A157" s="40" t="s">
        <v>91</v>
      </c>
      <c r="B157" s="106" t="s">
        <v>43</v>
      </c>
      <c r="C157" s="106" t="s">
        <v>100</v>
      </c>
      <c r="D157" s="107" t="s">
        <v>169</v>
      </c>
      <c r="E157" s="107" t="s">
        <v>164</v>
      </c>
      <c r="F157" s="107" t="s">
        <v>92</v>
      </c>
      <c r="G157" s="108" t="s">
        <v>170</v>
      </c>
      <c r="H157" s="32">
        <v>1717.5</v>
      </c>
      <c r="I157" s="32"/>
      <c r="J157" s="32">
        <f>H157+I157</f>
        <v>1717.5</v>
      </c>
      <c r="K157" s="32">
        <v>0</v>
      </c>
      <c r="L157" s="32"/>
      <c r="M157" s="32">
        <f t="shared" si="35"/>
        <v>0</v>
      </c>
      <c r="N157" s="32">
        <v>0</v>
      </c>
      <c r="O157" s="97"/>
      <c r="P157" s="32">
        <f t="shared" si="36"/>
        <v>0</v>
      </c>
    </row>
    <row r="158" spans="1:16" x14ac:dyDescent="0.3">
      <c r="A158" s="708" t="s">
        <v>176</v>
      </c>
      <c r="B158" s="709"/>
      <c r="C158" s="709"/>
      <c r="D158" s="709"/>
      <c r="E158" s="709"/>
      <c r="F158" s="709"/>
      <c r="G158" s="710"/>
      <c r="H158" s="101">
        <f>SUM(H154:H157)</f>
        <v>995936</v>
      </c>
      <c r="I158" s="101">
        <f t="shared" ref="I158:P158" si="37">SUM(I154:I157)</f>
        <v>0</v>
      </c>
      <c r="J158" s="101">
        <f t="shared" si="37"/>
        <v>995936</v>
      </c>
      <c r="K158" s="101">
        <f t="shared" si="37"/>
        <v>0</v>
      </c>
      <c r="L158" s="101">
        <f t="shared" si="37"/>
        <v>0</v>
      </c>
      <c r="M158" s="101">
        <f t="shared" si="37"/>
        <v>0</v>
      </c>
      <c r="N158" s="101">
        <f t="shared" si="37"/>
        <v>0</v>
      </c>
      <c r="O158" s="101">
        <f t="shared" si="37"/>
        <v>0</v>
      </c>
      <c r="P158" s="101">
        <f t="shared" si="37"/>
        <v>0</v>
      </c>
    </row>
    <row r="159" spans="1:16" x14ac:dyDescent="0.3">
      <c r="A159" s="717" t="s">
        <v>187</v>
      </c>
      <c r="B159" s="718"/>
      <c r="C159" s="718"/>
      <c r="D159" s="718"/>
      <c r="E159" s="718"/>
      <c r="F159" s="718"/>
      <c r="G159" s="718"/>
      <c r="H159" s="718"/>
      <c r="I159" s="718"/>
      <c r="J159" s="718"/>
      <c r="K159" s="718"/>
      <c r="L159" s="718"/>
      <c r="M159" s="718"/>
      <c r="N159" s="718"/>
      <c r="O159" s="718"/>
      <c r="P159" s="719"/>
    </row>
    <row r="160" spans="1:16" x14ac:dyDescent="0.3">
      <c r="A160" s="129" t="s">
        <v>81</v>
      </c>
      <c r="B160" s="130" t="s">
        <v>43</v>
      </c>
      <c r="C160" s="131" t="s">
        <v>100</v>
      </c>
      <c r="D160" s="131" t="s">
        <v>188</v>
      </c>
      <c r="E160" s="131">
        <v>244</v>
      </c>
      <c r="F160" s="131" t="s">
        <v>82</v>
      </c>
      <c r="G160" s="132" t="s">
        <v>189</v>
      </c>
      <c r="H160" s="32">
        <v>3150000</v>
      </c>
      <c r="I160" s="32"/>
      <c r="J160" s="32">
        <f>H160+I160</f>
        <v>3150000</v>
      </c>
      <c r="K160" s="32">
        <v>0</v>
      </c>
      <c r="L160" s="32"/>
      <c r="M160" s="32">
        <f t="shared" ref="M160" si="38">K160+L160</f>
        <v>0</v>
      </c>
      <c r="N160" s="32">
        <v>0</v>
      </c>
      <c r="O160" s="97"/>
      <c r="P160" s="32">
        <f t="shared" ref="P160" si="39">N160+O160</f>
        <v>0</v>
      </c>
    </row>
    <row r="161" spans="1:16" x14ac:dyDescent="0.3">
      <c r="A161" s="708" t="s">
        <v>190</v>
      </c>
      <c r="B161" s="709"/>
      <c r="C161" s="709"/>
      <c r="D161" s="709"/>
      <c r="E161" s="709"/>
      <c r="F161" s="709"/>
      <c r="G161" s="710"/>
      <c r="H161" s="101">
        <f>SUM(H160)</f>
        <v>3150000</v>
      </c>
      <c r="I161" s="101">
        <f t="shared" ref="I161:P161" si="40">SUM(I160)</f>
        <v>0</v>
      </c>
      <c r="J161" s="101">
        <f t="shared" si="40"/>
        <v>3150000</v>
      </c>
      <c r="K161" s="101">
        <f t="shared" si="40"/>
        <v>0</v>
      </c>
      <c r="L161" s="101">
        <f t="shared" si="40"/>
        <v>0</v>
      </c>
      <c r="M161" s="101">
        <f t="shared" si="40"/>
        <v>0</v>
      </c>
      <c r="N161" s="101">
        <f t="shared" si="40"/>
        <v>0</v>
      </c>
      <c r="O161" s="101">
        <f t="shared" si="40"/>
        <v>0</v>
      </c>
      <c r="P161" s="101">
        <f t="shared" si="40"/>
        <v>0</v>
      </c>
    </row>
    <row r="162" spans="1:16" x14ac:dyDescent="0.3">
      <c r="A162" s="720" t="s">
        <v>191</v>
      </c>
      <c r="B162" s="721"/>
      <c r="C162" s="721"/>
      <c r="D162" s="721"/>
      <c r="E162" s="721"/>
      <c r="F162" s="721"/>
      <c r="G162" s="721"/>
      <c r="H162" s="721"/>
      <c r="I162" s="721"/>
      <c r="J162" s="721"/>
      <c r="K162" s="721"/>
      <c r="L162" s="721"/>
      <c r="M162" s="721"/>
      <c r="N162" s="721"/>
      <c r="O162" s="721"/>
      <c r="P162" s="722"/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193</v>
      </c>
      <c r="E163" s="134" t="s">
        <v>174</v>
      </c>
      <c r="F163" s="134" t="s">
        <v>171</v>
      </c>
      <c r="G163" s="132" t="s">
        <v>195</v>
      </c>
      <c r="H163" s="32">
        <v>7084</v>
      </c>
      <c r="I163" s="32"/>
      <c r="J163" s="32">
        <f t="shared" ref="J163:J166" si="41">H163+I163</f>
        <v>7084</v>
      </c>
      <c r="K163" s="32">
        <v>0</v>
      </c>
      <c r="L163" s="32"/>
      <c r="M163" s="32">
        <f t="shared" ref="M163:M166" si="42">K163+L163</f>
        <v>0</v>
      </c>
      <c r="N163" s="32">
        <v>0</v>
      </c>
      <c r="O163" s="97"/>
      <c r="P163" s="32">
        <f t="shared" ref="P163:P166" si="43">N163+O163</f>
        <v>0</v>
      </c>
    </row>
    <row r="164" spans="1:16" x14ac:dyDescent="0.3">
      <c r="A164" s="133" t="s">
        <v>259</v>
      </c>
      <c r="B164" s="133" t="s">
        <v>172</v>
      </c>
      <c r="C164" s="133" t="s">
        <v>173</v>
      </c>
      <c r="D164" s="134" t="s">
        <v>194</v>
      </c>
      <c r="E164" s="134" t="s">
        <v>174</v>
      </c>
      <c r="F164" s="134" t="s">
        <v>171</v>
      </c>
      <c r="G164" s="132" t="s">
        <v>48</v>
      </c>
      <c r="H164" s="32">
        <v>3036</v>
      </c>
      <c r="I164" s="32"/>
      <c r="J164" s="32">
        <f t="shared" si="41"/>
        <v>3036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193</v>
      </c>
      <c r="E165" s="134" t="s">
        <v>164</v>
      </c>
      <c r="F165" s="134" t="s">
        <v>165</v>
      </c>
      <c r="G165" s="132" t="s">
        <v>195</v>
      </c>
      <c r="H165" s="32">
        <v>1260000</v>
      </c>
      <c r="I165" s="32"/>
      <c r="J165" s="32">
        <f t="shared" si="41"/>
        <v>1260000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ht="26.4" x14ac:dyDescent="0.3">
      <c r="A166" s="133" t="s">
        <v>192</v>
      </c>
      <c r="B166" s="133" t="s">
        <v>172</v>
      </c>
      <c r="C166" s="133" t="s">
        <v>173</v>
      </c>
      <c r="D166" s="134" t="s">
        <v>194</v>
      </c>
      <c r="E166" s="134" t="s">
        <v>164</v>
      </c>
      <c r="F166" s="134" t="s">
        <v>165</v>
      </c>
      <c r="G166" s="132" t="s">
        <v>48</v>
      </c>
      <c r="H166" s="32">
        <v>540000</v>
      </c>
      <c r="I166" s="32"/>
      <c r="J166" s="32">
        <f t="shared" si="41"/>
        <v>540000</v>
      </c>
      <c r="K166" s="32">
        <v>0</v>
      </c>
      <c r="L166" s="32"/>
      <c r="M166" s="32">
        <f t="shared" si="42"/>
        <v>0</v>
      </c>
      <c r="N166" s="32">
        <v>0</v>
      </c>
      <c r="O166" s="97"/>
      <c r="P166" s="32">
        <f t="shared" si="43"/>
        <v>0</v>
      </c>
    </row>
    <row r="167" spans="1:16" x14ac:dyDescent="0.3">
      <c r="A167" s="708" t="s">
        <v>196</v>
      </c>
      <c r="B167" s="709"/>
      <c r="C167" s="709"/>
      <c r="D167" s="709"/>
      <c r="E167" s="709"/>
      <c r="F167" s="709"/>
      <c r="G167" s="710"/>
      <c r="H167" s="101">
        <f>SUM(H163:H166)</f>
        <v>1810120</v>
      </c>
      <c r="I167" s="101">
        <f t="shared" ref="I167:P167" si="44">SUM(I163:I166)</f>
        <v>0</v>
      </c>
      <c r="J167" s="101">
        <f>SUM(J163:J166)</f>
        <v>1810120</v>
      </c>
      <c r="K167" s="101">
        <f t="shared" si="44"/>
        <v>0</v>
      </c>
      <c r="L167" s="101">
        <f t="shared" si="44"/>
        <v>0</v>
      </c>
      <c r="M167" s="101">
        <f t="shared" si="44"/>
        <v>0</v>
      </c>
      <c r="N167" s="101">
        <f t="shared" si="44"/>
        <v>0</v>
      </c>
      <c r="O167" s="101">
        <f t="shared" si="44"/>
        <v>0</v>
      </c>
      <c r="P167" s="101">
        <f t="shared" si="44"/>
        <v>0</v>
      </c>
    </row>
    <row r="168" spans="1:16" x14ac:dyDescent="0.3">
      <c r="A168" s="738" t="s">
        <v>260</v>
      </c>
      <c r="B168" s="739"/>
      <c r="C168" s="739"/>
      <c r="D168" s="739"/>
      <c r="E168" s="739"/>
      <c r="F168" s="739"/>
      <c r="G168" s="739"/>
      <c r="H168" s="739"/>
      <c r="I168" s="739"/>
      <c r="J168" s="739"/>
      <c r="K168" s="739"/>
      <c r="L168" s="739"/>
      <c r="M168" s="739"/>
      <c r="N168" s="739"/>
      <c r="O168" s="739"/>
      <c r="P168" s="740"/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224</v>
      </c>
      <c r="E169" s="134" t="s">
        <v>54</v>
      </c>
      <c r="F169" s="134" t="s">
        <v>74</v>
      </c>
      <c r="G169" s="132" t="s">
        <v>225</v>
      </c>
      <c r="H169" s="32">
        <v>305248.5</v>
      </c>
      <c r="I169" s="32"/>
      <c r="J169" s="32">
        <f t="shared" ref="J169:J174" si="45">H169+I169</f>
        <v>305248.5</v>
      </c>
      <c r="K169" s="32">
        <v>0</v>
      </c>
      <c r="L169" s="32"/>
      <c r="M169" s="32">
        <f t="shared" ref="M169:M180" si="46">K169+L169</f>
        <v>0</v>
      </c>
      <c r="N169" s="32">
        <v>0</v>
      </c>
      <c r="O169" s="97"/>
      <c r="P169" s="32">
        <f t="shared" ref="P169:P180" si="47">N169+O169</f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1363461.3</v>
      </c>
      <c r="I170" s="32"/>
      <c r="J170" s="32">
        <f t="shared" si="45"/>
        <v>1363461.3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40" t="s">
        <v>91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92</v>
      </c>
      <c r="G171" s="132" t="s">
        <v>225</v>
      </c>
      <c r="H171" s="32">
        <v>34990.199999999997</v>
      </c>
      <c r="I171" s="32"/>
      <c r="J171" s="32">
        <f>H171+I171</f>
        <v>34990.199999999997</v>
      </c>
      <c r="K171" s="32"/>
      <c r="L171" s="32"/>
      <c r="M171" s="32"/>
      <c r="N171" s="32"/>
      <c r="O171" s="97"/>
      <c r="P171" s="32"/>
    </row>
    <row r="172" spans="1:16" x14ac:dyDescent="0.3">
      <c r="A172" s="40" t="s">
        <v>73</v>
      </c>
      <c r="B172" s="133" t="s">
        <v>43</v>
      </c>
      <c r="C172" s="133" t="s">
        <v>100</v>
      </c>
      <c r="D172" s="134" t="s">
        <v>226</v>
      </c>
      <c r="E172" s="134" t="s">
        <v>54</v>
      </c>
      <c r="F172" s="134" t="s">
        <v>74</v>
      </c>
      <c r="G172" s="132" t="s">
        <v>48</v>
      </c>
      <c r="H172" s="32">
        <v>33916.5</v>
      </c>
      <c r="I172" s="32"/>
      <c r="J172" s="32">
        <f>H172+I172</f>
        <v>33916.5</v>
      </c>
      <c r="K172" s="32">
        <v>0</v>
      </c>
      <c r="L172" s="32"/>
      <c r="M172" s="32">
        <f>K172+L172</f>
        <v>0</v>
      </c>
      <c r="N172" s="32">
        <v>0</v>
      </c>
      <c r="O172" s="97"/>
      <c r="P172" s="32">
        <f>N172+O172</f>
        <v>0</v>
      </c>
    </row>
    <row r="173" spans="1:16" x14ac:dyDescent="0.3">
      <c r="A173" s="82" t="s">
        <v>220</v>
      </c>
      <c r="B173" s="133" t="s">
        <v>43</v>
      </c>
      <c r="C173" s="133" t="s">
        <v>100</v>
      </c>
      <c r="D173" s="134" t="s">
        <v>226</v>
      </c>
      <c r="E173" s="134" t="s">
        <v>54</v>
      </c>
      <c r="F173" s="134" t="s">
        <v>219</v>
      </c>
      <c r="G173" s="132" t="s">
        <v>48</v>
      </c>
      <c r="H173" s="32">
        <v>151495.70000000001</v>
      </c>
      <c r="I173" s="32"/>
      <c r="J173" s="32">
        <f t="shared" si="45"/>
        <v>151495.70000000001</v>
      </c>
      <c r="K173" s="32">
        <v>0</v>
      </c>
      <c r="L173" s="32"/>
      <c r="M173" s="32">
        <f t="shared" si="46"/>
        <v>0</v>
      </c>
      <c r="N173" s="32">
        <v>0</v>
      </c>
      <c r="O173" s="97"/>
      <c r="P173" s="32">
        <f t="shared" si="47"/>
        <v>0</v>
      </c>
    </row>
    <row r="174" spans="1:16" x14ac:dyDescent="0.3">
      <c r="A174" s="40" t="s">
        <v>91</v>
      </c>
      <c r="B174" s="133" t="s">
        <v>43</v>
      </c>
      <c r="C174" s="133" t="s">
        <v>100</v>
      </c>
      <c r="D174" s="134" t="s">
        <v>226</v>
      </c>
      <c r="E174" s="134" t="s">
        <v>54</v>
      </c>
      <c r="F174" s="134" t="s">
        <v>92</v>
      </c>
      <c r="G174" s="333" t="s">
        <v>48</v>
      </c>
      <c r="H174" s="32">
        <v>3887.8</v>
      </c>
      <c r="I174" s="32"/>
      <c r="J174" s="32">
        <f t="shared" si="45"/>
        <v>3887.8</v>
      </c>
      <c r="K174" s="32"/>
      <c r="L174" s="32"/>
      <c r="M174" s="32"/>
      <c r="N174" s="32"/>
      <c r="O174" s="97"/>
      <c r="P174" s="32"/>
    </row>
    <row r="175" spans="1:16" x14ac:dyDescent="0.3">
      <c r="A175" s="708" t="s">
        <v>230</v>
      </c>
      <c r="B175" s="709"/>
      <c r="C175" s="709"/>
      <c r="D175" s="709"/>
      <c r="E175" s="709"/>
      <c r="F175" s="709"/>
      <c r="G175" s="710"/>
      <c r="H175" s="101">
        <f>SUM(H169:H174)</f>
        <v>1893000</v>
      </c>
      <c r="I175" s="101">
        <f t="shared" ref="I175:P175" si="48">SUM(I169:I174)</f>
        <v>0</v>
      </c>
      <c r="J175" s="101">
        <f t="shared" si="48"/>
        <v>1893000</v>
      </c>
      <c r="K175" s="101">
        <f t="shared" si="48"/>
        <v>0</v>
      </c>
      <c r="L175" s="101">
        <f t="shared" si="48"/>
        <v>0</v>
      </c>
      <c r="M175" s="101">
        <f t="shared" si="48"/>
        <v>0</v>
      </c>
      <c r="N175" s="101">
        <f t="shared" si="48"/>
        <v>0</v>
      </c>
      <c r="O175" s="101">
        <f t="shared" si="48"/>
        <v>0</v>
      </c>
      <c r="P175" s="101">
        <f t="shared" si="48"/>
        <v>0</v>
      </c>
    </row>
    <row r="176" spans="1:16" x14ac:dyDescent="0.3">
      <c r="A176" s="717" t="s">
        <v>245</v>
      </c>
      <c r="B176" s="718"/>
      <c r="C176" s="718"/>
      <c r="D176" s="718"/>
      <c r="E176" s="718"/>
      <c r="F176" s="718"/>
      <c r="G176" s="718"/>
      <c r="H176" s="718"/>
      <c r="I176" s="718"/>
      <c r="J176" s="718"/>
      <c r="K176" s="718"/>
      <c r="L176" s="718"/>
      <c r="M176" s="718"/>
      <c r="N176" s="718"/>
      <c r="O176" s="718"/>
      <c r="P176" s="719"/>
    </row>
    <row r="177" spans="1:16" x14ac:dyDescent="0.3">
      <c r="A177" s="129" t="s">
        <v>81</v>
      </c>
      <c r="B177" s="133" t="s">
        <v>43</v>
      </c>
      <c r="C177" s="133" t="s">
        <v>243</v>
      </c>
      <c r="D177" s="134" t="s">
        <v>242</v>
      </c>
      <c r="E177" s="134" t="s">
        <v>54</v>
      </c>
      <c r="F177" s="134" t="s">
        <v>82</v>
      </c>
      <c r="G177" s="132" t="s">
        <v>244</v>
      </c>
      <c r="H177" s="32">
        <v>302848.34999999998</v>
      </c>
      <c r="I177" s="32"/>
      <c r="J177" s="32">
        <f>SUM(H177:I177)</f>
        <v>302848.34999999998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241</v>
      </c>
      <c r="B178" s="133" t="s">
        <v>43</v>
      </c>
      <c r="C178" s="133" t="s">
        <v>243</v>
      </c>
      <c r="D178" s="134" t="s">
        <v>242</v>
      </c>
      <c r="E178" s="134" t="s">
        <v>54</v>
      </c>
      <c r="F178" s="134" t="s">
        <v>240</v>
      </c>
      <c r="G178" s="132" t="s">
        <v>244</v>
      </c>
      <c r="H178" s="32">
        <v>13500</v>
      </c>
      <c r="I178" s="32">
        <v>-164</v>
      </c>
      <c r="J178" s="32">
        <f t="shared" ref="J178:J180" si="49">SUM(H178:I178)</f>
        <v>13336</v>
      </c>
      <c r="K178" s="32">
        <v>0</v>
      </c>
      <c r="L178" s="32"/>
      <c r="M178" s="32">
        <f t="shared" si="46"/>
        <v>0</v>
      </c>
      <c r="N178" s="32">
        <v>0</v>
      </c>
      <c r="O178" s="97"/>
      <c r="P178" s="32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243</v>
      </c>
      <c r="D179" s="134" t="s">
        <v>242</v>
      </c>
      <c r="E179" s="134" t="s">
        <v>54</v>
      </c>
      <c r="F179" s="134" t="s">
        <v>92</v>
      </c>
      <c r="G179" s="132" t="s">
        <v>244</v>
      </c>
      <c r="H179" s="32">
        <v>57200</v>
      </c>
      <c r="I179" s="32">
        <v>-9773.59</v>
      </c>
      <c r="J179" s="32">
        <f t="shared" si="49"/>
        <v>47426.41</v>
      </c>
      <c r="K179" s="32">
        <v>0</v>
      </c>
      <c r="L179" s="32"/>
      <c r="M179" s="32">
        <f t="shared" si="46"/>
        <v>0</v>
      </c>
      <c r="N179" s="32">
        <v>0</v>
      </c>
      <c r="O179" s="97"/>
      <c r="P179" s="32">
        <f t="shared" si="47"/>
        <v>0</v>
      </c>
    </row>
    <row r="180" spans="1:16" ht="24" x14ac:dyDescent="0.3">
      <c r="A180" s="40" t="s">
        <v>83</v>
      </c>
      <c r="B180" s="133" t="s">
        <v>43</v>
      </c>
      <c r="C180" s="133" t="s">
        <v>243</v>
      </c>
      <c r="D180" s="134" t="s">
        <v>242</v>
      </c>
      <c r="E180" s="134" t="s">
        <v>54</v>
      </c>
      <c r="F180" s="346" t="s">
        <v>84</v>
      </c>
      <c r="G180" s="132" t="s">
        <v>244</v>
      </c>
      <c r="H180" s="32">
        <v>0</v>
      </c>
      <c r="I180" s="32">
        <v>9937.59</v>
      </c>
      <c r="J180" s="32">
        <f t="shared" si="49"/>
        <v>9937.59</v>
      </c>
      <c r="K180" s="32">
        <v>0</v>
      </c>
      <c r="L180" s="32"/>
      <c r="M180" s="32">
        <f t="shared" si="46"/>
        <v>0</v>
      </c>
      <c r="N180" s="32">
        <v>0</v>
      </c>
      <c r="O180" s="97"/>
      <c r="P180" s="32">
        <f t="shared" si="47"/>
        <v>0</v>
      </c>
    </row>
    <row r="181" spans="1:16" x14ac:dyDescent="0.3">
      <c r="A181" s="708" t="s">
        <v>246</v>
      </c>
      <c r="B181" s="709"/>
      <c r="C181" s="709"/>
      <c r="D181" s="709"/>
      <c r="E181" s="709"/>
      <c r="F181" s="709"/>
      <c r="G181" s="710"/>
      <c r="H181" s="101">
        <f>SUM(H177:H180)</f>
        <v>373548.35</v>
      </c>
      <c r="I181" s="101">
        <f t="shared" ref="I181:P181" si="50">SUM(I177:I180)</f>
        <v>0</v>
      </c>
      <c r="J181" s="101">
        <f t="shared" si="50"/>
        <v>373548.35000000003</v>
      </c>
      <c r="K181" s="101">
        <f t="shared" si="50"/>
        <v>0</v>
      </c>
      <c r="L181" s="101">
        <f t="shared" si="50"/>
        <v>0</v>
      </c>
      <c r="M181" s="101">
        <f t="shared" si="50"/>
        <v>0</v>
      </c>
      <c r="N181" s="101">
        <f t="shared" si="50"/>
        <v>0</v>
      </c>
      <c r="O181" s="101">
        <f t="shared" si="50"/>
        <v>0</v>
      </c>
      <c r="P181" s="101">
        <f t="shared" si="50"/>
        <v>0</v>
      </c>
    </row>
    <row r="182" spans="1:16" x14ac:dyDescent="0.3">
      <c r="A182" s="701" t="s">
        <v>131</v>
      </c>
      <c r="B182" s="701"/>
      <c r="C182" s="701"/>
      <c r="D182" s="701"/>
      <c r="E182" s="701"/>
      <c r="F182" s="701"/>
      <c r="G182" s="701"/>
      <c r="H182" s="103">
        <f t="shared" ref="H182:P182" si="51">H67+H102+H105+H117+H121+H152+H158+H137+H161+H167+H145+H141+H149+H175+H181</f>
        <v>128807418.56999999</v>
      </c>
      <c r="I182" s="103">
        <f t="shared" si="51"/>
        <v>0</v>
      </c>
      <c r="J182" s="103">
        <f t="shared" si="51"/>
        <v>128807418.56999999</v>
      </c>
      <c r="K182" s="103">
        <f t="shared" si="51"/>
        <v>33521479.18</v>
      </c>
      <c r="L182" s="103">
        <f t="shared" si="51"/>
        <v>0</v>
      </c>
      <c r="M182" s="103">
        <f t="shared" si="51"/>
        <v>33521479.18</v>
      </c>
      <c r="N182" s="103">
        <f t="shared" si="51"/>
        <v>34259965.640000001</v>
      </c>
      <c r="O182" s="103">
        <f t="shared" si="51"/>
        <v>0</v>
      </c>
      <c r="P182" s="103">
        <f t="shared" si="51"/>
        <v>34259965.640000001</v>
      </c>
    </row>
    <row r="183" spans="1:1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6" x14ac:dyDescent="0.3">
      <c r="A184" s="72" t="s">
        <v>132</v>
      </c>
      <c r="B184" s="73"/>
      <c r="C184" s="72"/>
      <c r="D184" s="72"/>
      <c r="E184" s="698" t="s">
        <v>133</v>
      </c>
      <c r="F184" s="698"/>
      <c r="G184" s="698"/>
      <c r="H184" s="1"/>
      <c r="I184" s="1"/>
      <c r="J184" s="1"/>
      <c r="K184" s="1"/>
      <c r="L184" s="1"/>
      <c r="M184" s="1"/>
      <c r="N184" s="1"/>
    </row>
    <row r="185" spans="1:16" x14ac:dyDescent="0.3">
      <c r="A185" s="2" t="s">
        <v>134</v>
      </c>
      <c r="B185" s="696" t="s">
        <v>135</v>
      </c>
      <c r="C185" s="699"/>
      <c r="D185" s="699"/>
      <c r="E185" s="699" t="s">
        <v>136</v>
      </c>
      <c r="F185" s="699"/>
      <c r="G185" s="699"/>
      <c r="H185" s="1"/>
      <c r="I185" s="1"/>
      <c r="J185" s="1"/>
      <c r="K185" s="1"/>
      <c r="L185" s="1"/>
      <c r="M185" s="1"/>
      <c r="N185" s="1"/>
    </row>
    <row r="186" spans="1:16" x14ac:dyDescent="0.3">
      <c r="A186" s="2"/>
      <c r="B186" s="334"/>
      <c r="C186" s="334"/>
      <c r="D186" s="334"/>
      <c r="E186" s="334"/>
      <c r="F186" s="334"/>
      <c r="G186" s="334"/>
      <c r="H186" s="1"/>
      <c r="I186" s="1"/>
      <c r="J186" s="1"/>
      <c r="K186" s="1"/>
      <c r="L186" s="1"/>
      <c r="M186" s="1"/>
      <c r="N186" s="1"/>
    </row>
    <row r="187" spans="1:16" x14ac:dyDescent="0.3">
      <c r="A187" s="72" t="s">
        <v>152</v>
      </c>
      <c r="B187" s="73"/>
      <c r="C187" s="75"/>
      <c r="D187" s="75"/>
      <c r="E187" s="5"/>
      <c r="F187" s="695" t="s">
        <v>138</v>
      </c>
      <c r="G187" s="695"/>
      <c r="H187" s="1"/>
      <c r="I187" s="1"/>
      <c r="J187" s="1"/>
      <c r="K187" s="1"/>
      <c r="L187" s="1"/>
      <c r="M187" s="1"/>
      <c r="N187" s="1"/>
    </row>
    <row r="188" spans="1:16" x14ac:dyDescent="0.3">
      <c r="A188" s="2" t="s">
        <v>134</v>
      </c>
      <c r="B188" s="696" t="s">
        <v>135</v>
      </c>
      <c r="C188" s="697"/>
      <c r="D188" s="697"/>
      <c r="E188" s="76"/>
      <c r="F188" s="697" t="s">
        <v>136</v>
      </c>
      <c r="G188" s="697"/>
      <c r="H188" s="1"/>
      <c r="I188" s="1"/>
      <c r="J188" s="1"/>
      <c r="K188" s="1"/>
      <c r="L188" s="1"/>
      <c r="M188" s="1"/>
      <c r="N188" s="1"/>
    </row>
    <row r="189" spans="1:16" x14ac:dyDescent="0.3">
      <c r="A189" s="2"/>
      <c r="B189" s="2"/>
      <c r="C189" s="2"/>
      <c r="D189" s="2"/>
      <c r="E189" s="2"/>
      <c r="F189" s="2"/>
      <c r="G189" s="2"/>
      <c r="H189" s="1"/>
      <c r="I189" s="1"/>
      <c r="J189" s="1"/>
      <c r="K189" s="1"/>
      <c r="L189" s="1"/>
      <c r="M189" s="1"/>
      <c r="N189" s="1"/>
    </row>
    <row r="190" spans="1:16" x14ac:dyDescent="0.3">
      <c r="A190" s="72" t="s">
        <v>153</v>
      </c>
      <c r="B190" s="73"/>
      <c r="C190" s="75"/>
      <c r="D190" s="75"/>
      <c r="E190" s="5"/>
      <c r="F190" s="695" t="s">
        <v>140</v>
      </c>
      <c r="G190" s="695"/>
      <c r="H190" s="1"/>
      <c r="I190" s="1"/>
      <c r="J190" s="1"/>
      <c r="K190" s="1"/>
      <c r="L190" s="1"/>
      <c r="M190" s="1"/>
      <c r="N190" s="1"/>
    </row>
    <row r="191" spans="1:16" x14ac:dyDescent="0.3">
      <c r="A191" s="2" t="s">
        <v>141</v>
      </c>
      <c r="B191" s="696" t="s">
        <v>135</v>
      </c>
      <c r="C191" s="697"/>
      <c r="D191" s="697"/>
      <c r="E191" s="76"/>
      <c r="F191" s="697" t="s">
        <v>136</v>
      </c>
      <c r="G191" s="697"/>
      <c r="H191" s="1"/>
      <c r="I191" s="1"/>
      <c r="J191" s="1"/>
      <c r="K191" s="1"/>
      <c r="L191" s="1"/>
      <c r="M191" s="1"/>
      <c r="N191" s="1"/>
    </row>
  </sheetData>
  <mergeCells count="59">
    <mergeCell ref="F187:G187"/>
    <mergeCell ref="B188:D188"/>
    <mergeCell ref="F188:G188"/>
    <mergeCell ref="F190:G190"/>
    <mergeCell ref="B191:D191"/>
    <mergeCell ref="F191:G191"/>
    <mergeCell ref="B185:D185"/>
    <mergeCell ref="E185:G185"/>
    <mergeCell ref="A158:G158"/>
    <mergeCell ref="A159:P159"/>
    <mergeCell ref="A161:G161"/>
    <mergeCell ref="A162:P162"/>
    <mergeCell ref="A167:G167"/>
    <mergeCell ref="A168:P168"/>
    <mergeCell ref="A175:G175"/>
    <mergeCell ref="A176:P176"/>
    <mergeCell ref="A181:G181"/>
    <mergeCell ref="A182:G182"/>
    <mergeCell ref="E184:G184"/>
    <mergeCell ref="A153:P153"/>
    <mergeCell ref="A128:G128"/>
    <mergeCell ref="A136:G136"/>
    <mergeCell ref="A137:G137"/>
    <mergeCell ref="A138:P138"/>
    <mergeCell ref="A141:G141"/>
    <mergeCell ref="A142:P142"/>
    <mergeCell ref="A145:G145"/>
    <mergeCell ref="A146:P146"/>
    <mergeCell ref="A149:G149"/>
    <mergeCell ref="A150:P150"/>
    <mergeCell ref="A152:G152"/>
    <mergeCell ref="A122:P123"/>
    <mergeCell ref="A67:G67"/>
    <mergeCell ref="A68:P68"/>
    <mergeCell ref="A102:G102"/>
    <mergeCell ref="A103:P103"/>
    <mergeCell ref="A105:G105"/>
    <mergeCell ref="A106:N107"/>
    <mergeCell ref="A111:G111"/>
    <mergeCell ref="A116:G116"/>
    <mergeCell ref="A117:G117"/>
    <mergeCell ref="A118:N118"/>
    <mergeCell ref="A121:G121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1"/>
  <sheetViews>
    <sheetView topLeftCell="A155" zoomScale="70" zoomScaleNormal="70" workbookViewId="0">
      <selection activeCell="I131" sqref="I13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315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40"/>
      <c r="B22" s="340"/>
      <c r="C22" s="340"/>
      <c r="D22" s="340"/>
      <c r="E22" s="340"/>
      <c r="F22" s="340"/>
      <c r="G22" s="340"/>
      <c r="H22" s="340"/>
      <c r="I22" s="340"/>
      <c r="J22" s="340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316</v>
      </c>
      <c r="C24" s="703"/>
      <c r="D24" s="703"/>
      <c r="E24" s="703"/>
      <c r="F24" s="703"/>
      <c r="G24" s="703"/>
      <c r="H24" s="703"/>
      <c r="I24" s="703"/>
      <c r="J24" s="95" t="str">
        <f>H19</f>
        <v>03 июня 2025</v>
      </c>
      <c r="K24" s="1"/>
      <c r="L24" s="1"/>
      <c r="M24" s="1"/>
      <c r="P24" s="340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45"/>
      <c r="M25" s="345"/>
      <c r="O25" s="345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45"/>
      <c r="M26" s="345"/>
      <c r="O26" s="345" t="s">
        <v>16</v>
      </c>
      <c r="P26" s="17" t="str">
        <f>H19</f>
        <v>03 июня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41"/>
      <c r="I27" s="341"/>
      <c r="J27" s="341"/>
      <c r="L27" s="345"/>
      <c r="M27" s="345"/>
      <c r="O27" s="345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41"/>
      <c r="I28" s="341"/>
      <c r="J28" s="341"/>
      <c r="L28" s="345"/>
      <c r="M28" s="345"/>
      <c r="O28" s="345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45"/>
      <c r="M29" s="345"/>
      <c r="O29" s="345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45"/>
      <c r="M30" s="345"/>
      <c r="O30" s="345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45"/>
      <c r="M31" s="345"/>
      <c r="O31" s="345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45"/>
      <c r="M32" s="345"/>
      <c r="O32" s="345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45807</v>
      </c>
      <c r="I34" s="343" t="s">
        <v>150</v>
      </c>
      <c r="J34" s="343" t="s">
        <v>151</v>
      </c>
      <c r="K34" s="96">
        <f>H34</f>
        <v>45807</v>
      </c>
      <c r="L34" s="343" t="s">
        <v>150</v>
      </c>
      <c r="M34" s="343" t="s">
        <v>151</v>
      </c>
      <c r="N34" s="96">
        <f>H34</f>
        <v>45807</v>
      </c>
      <c r="O34" s="343" t="s">
        <v>150</v>
      </c>
      <c r="P34" s="343" t="s">
        <v>151</v>
      </c>
    </row>
    <row r="35" spans="1:16" x14ac:dyDescent="0.3">
      <c r="A35" s="342">
        <v>1</v>
      </c>
      <c r="B35" s="342">
        <f t="shared" ref="B35:G35" si="0">SUM(A35+1)</f>
        <v>2</v>
      </c>
      <c r="C35" s="342">
        <f t="shared" si="0"/>
        <v>3</v>
      </c>
      <c r="D35" s="342">
        <f t="shared" si="0"/>
        <v>4</v>
      </c>
      <c r="E35" s="342">
        <f t="shared" si="0"/>
        <v>5</v>
      </c>
      <c r="F35" s="342">
        <f t="shared" si="0"/>
        <v>6</v>
      </c>
      <c r="G35" s="342">
        <f t="shared" si="0"/>
        <v>7</v>
      </c>
      <c r="H35" s="342">
        <v>8</v>
      </c>
      <c r="I35" s="342">
        <v>9</v>
      </c>
      <c r="J35" s="342">
        <v>10</v>
      </c>
      <c r="K35" s="342">
        <v>11</v>
      </c>
      <c r="L35" s="342">
        <v>12</v>
      </c>
      <c r="M35" s="342">
        <v>13</v>
      </c>
      <c r="N35" s="342">
        <v>14</v>
      </c>
      <c r="O35" s="342">
        <v>15</v>
      </c>
      <c r="P35" s="342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3112505.34</v>
      </c>
      <c r="I37" s="32">
        <v>-2497.35</v>
      </c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5648.58</v>
      </c>
      <c r="I38" s="32">
        <v>2497.35</v>
      </c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42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4486117.59</v>
      </c>
      <c r="I69" s="32">
        <v>-1272.7</v>
      </c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ht="36" x14ac:dyDescent="0.3">
      <c r="A70" s="36" t="s">
        <v>210</v>
      </c>
      <c r="B70" s="28" t="s">
        <v>43</v>
      </c>
      <c r="C70" s="28" t="s">
        <v>100</v>
      </c>
      <c r="D70" s="29" t="s">
        <v>101</v>
      </c>
      <c r="E70" s="30">
        <v>111</v>
      </c>
      <c r="F70" s="31">
        <v>266100</v>
      </c>
      <c r="G70" s="30">
        <v>1000</v>
      </c>
      <c r="H70" s="32">
        <v>2669.13</v>
      </c>
      <c r="I70" s="32">
        <v>1272.7</v>
      </c>
      <c r="J70" s="32">
        <f>H70+I70</f>
        <v>3941.83</v>
      </c>
      <c r="K70" s="32"/>
      <c r="L70" s="32"/>
      <c r="M70" s="32"/>
      <c r="N70" s="32"/>
      <c r="O70" s="32"/>
      <c r="P70" s="32"/>
    </row>
    <row r="71" spans="1:16" ht="36" x14ac:dyDescent="0.3">
      <c r="A71" s="40" t="s">
        <v>49</v>
      </c>
      <c r="B71" s="28" t="s">
        <v>43</v>
      </c>
      <c r="C71" s="28" t="s">
        <v>100</v>
      </c>
      <c r="D71" s="29" t="s">
        <v>101</v>
      </c>
      <c r="E71" s="30">
        <v>112</v>
      </c>
      <c r="F71" s="31">
        <v>214000</v>
      </c>
      <c r="G71" s="30">
        <v>1000</v>
      </c>
      <c r="H71" s="32">
        <v>197426.09</v>
      </c>
      <c r="I71" s="32"/>
      <c r="J71" s="32">
        <f t="shared" ref="J71:J101" si="5">H71+I71</f>
        <v>197426.09</v>
      </c>
      <c r="K71" s="32">
        <v>20000</v>
      </c>
      <c r="L71" s="32"/>
      <c r="M71" s="32">
        <f t="shared" ref="M71:M101" si="6">K71+L71</f>
        <v>20000</v>
      </c>
      <c r="N71" s="32">
        <v>20000</v>
      </c>
      <c r="O71" s="32"/>
      <c r="P71" s="32">
        <f t="shared" ref="P71:P101" si="7">N71+O71</f>
        <v>20000</v>
      </c>
    </row>
    <row r="72" spans="1:16" x14ac:dyDescent="0.3">
      <c r="A72" s="342" t="s">
        <v>50</v>
      </c>
      <c r="B72" s="28" t="s">
        <v>43</v>
      </c>
      <c r="C72" s="28" t="s">
        <v>100</v>
      </c>
      <c r="D72" s="29" t="s">
        <v>101</v>
      </c>
      <c r="E72" s="30">
        <v>119</v>
      </c>
      <c r="F72" s="30">
        <v>213000</v>
      </c>
      <c r="G72" s="30">
        <v>1000</v>
      </c>
      <c r="H72" s="32">
        <v>1355613.59</v>
      </c>
      <c r="I72" s="32"/>
      <c r="J72" s="32">
        <f t="shared" si="5"/>
        <v>1355613.59</v>
      </c>
      <c r="K72" s="32">
        <v>1355613.59</v>
      </c>
      <c r="L72" s="32"/>
      <c r="M72" s="32">
        <f t="shared" si="6"/>
        <v>1355613.59</v>
      </c>
      <c r="N72" s="32">
        <v>1355613.59</v>
      </c>
      <c r="O72" s="32"/>
      <c r="P72" s="32">
        <f t="shared" si="7"/>
        <v>1355613.59</v>
      </c>
    </row>
    <row r="73" spans="1:16" x14ac:dyDescent="0.3">
      <c r="A73" s="342" t="s">
        <v>53</v>
      </c>
      <c r="B73" s="28" t="s">
        <v>43</v>
      </c>
      <c r="C73" s="28" t="s">
        <v>100</v>
      </c>
      <c r="D73" s="29" t="s">
        <v>101</v>
      </c>
      <c r="E73" s="30">
        <v>244</v>
      </c>
      <c r="F73" s="30">
        <v>221100</v>
      </c>
      <c r="G73" s="30">
        <v>1000</v>
      </c>
      <c r="H73" s="32">
        <v>300</v>
      </c>
      <c r="I73" s="32"/>
      <c r="J73" s="32">
        <f t="shared" si="5"/>
        <v>300</v>
      </c>
      <c r="K73" s="32">
        <v>0</v>
      </c>
      <c r="L73" s="32"/>
      <c r="M73" s="32">
        <f t="shared" si="6"/>
        <v>0</v>
      </c>
      <c r="N73" s="32">
        <v>0</v>
      </c>
      <c r="O73" s="32"/>
      <c r="P73" s="32">
        <f t="shared" si="7"/>
        <v>0</v>
      </c>
    </row>
    <row r="74" spans="1:16" x14ac:dyDescent="0.3">
      <c r="A74" s="81" t="s">
        <v>58</v>
      </c>
      <c r="B74" s="28" t="s">
        <v>43</v>
      </c>
      <c r="C74" s="28" t="s">
        <v>100</v>
      </c>
      <c r="D74" s="29" t="s">
        <v>101</v>
      </c>
      <c r="E74" s="29" t="s">
        <v>59</v>
      </c>
      <c r="F74" s="29" t="s">
        <v>60</v>
      </c>
      <c r="G74" s="29" t="s">
        <v>48</v>
      </c>
      <c r="H74" s="32">
        <v>3576721.75</v>
      </c>
      <c r="I74" s="32"/>
      <c r="J74" s="32">
        <f t="shared" si="5"/>
        <v>3576721.75</v>
      </c>
      <c r="K74" s="32">
        <v>4226794.0999999996</v>
      </c>
      <c r="L74" s="32"/>
      <c r="M74" s="32">
        <f t="shared" si="6"/>
        <v>4226794.0999999996</v>
      </c>
      <c r="N74" s="32">
        <v>4420314.8899999997</v>
      </c>
      <c r="O74" s="32"/>
      <c r="P74" s="32">
        <f t="shared" si="7"/>
        <v>4420314.8899999997</v>
      </c>
    </row>
    <row r="75" spans="1:16" x14ac:dyDescent="0.3">
      <c r="A75" s="40" t="s">
        <v>61</v>
      </c>
      <c r="B75" s="28" t="s">
        <v>43</v>
      </c>
      <c r="C75" s="28" t="s">
        <v>100</v>
      </c>
      <c r="D75" s="29" t="s">
        <v>101</v>
      </c>
      <c r="E75" s="29" t="s">
        <v>59</v>
      </c>
      <c r="F75" s="29" t="s">
        <v>62</v>
      </c>
      <c r="G75" s="29" t="s">
        <v>48</v>
      </c>
      <c r="H75" s="32">
        <v>1343722.52</v>
      </c>
      <c r="I75" s="32"/>
      <c r="J75" s="32">
        <f t="shared" si="5"/>
        <v>1343722.52</v>
      </c>
      <c r="K75" s="32">
        <v>1902380.6</v>
      </c>
      <c r="L75" s="32"/>
      <c r="M75" s="32">
        <f t="shared" si="6"/>
        <v>1902380.6</v>
      </c>
      <c r="N75" s="32">
        <v>1983351.63</v>
      </c>
      <c r="O75" s="32"/>
      <c r="P75" s="32">
        <f t="shared" si="7"/>
        <v>1983351.63</v>
      </c>
    </row>
    <row r="76" spans="1:16" x14ac:dyDescent="0.3">
      <c r="A76" s="40" t="s">
        <v>63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64</v>
      </c>
      <c r="G76" s="29" t="s">
        <v>48</v>
      </c>
      <c r="H76" s="32">
        <v>121057.60000000001</v>
      </c>
      <c r="I76" s="32"/>
      <c r="J76" s="32">
        <f t="shared" si="5"/>
        <v>121057.60000000001</v>
      </c>
      <c r="K76" s="32">
        <v>172092.96</v>
      </c>
      <c r="L76" s="32"/>
      <c r="M76" s="32">
        <f t="shared" si="6"/>
        <v>172092.96</v>
      </c>
      <c r="N76" s="32">
        <v>179678.2</v>
      </c>
      <c r="O76" s="32"/>
      <c r="P76" s="32">
        <f t="shared" si="7"/>
        <v>179678.2</v>
      </c>
    </row>
    <row r="77" spans="1:16" x14ac:dyDescent="0.3">
      <c r="A77" s="40" t="s">
        <v>65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66</v>
      </c>
      <c r="G77" s="29" t="s">
        <v>48</v>
      </c>
      <c r="H77" s="32">
        <v>182131.20000000001</v>
      </c>
      <c r="I77" s="32"/>
      <c r="J77" s="32">
        <f t="shared" si="5"/>
        <v>182131.20000000001</v>
      </c>
      <c r="K77" s="32">
        <v>295668.96000000002</v>
      </c>
      <c r="L77" s="32"/>
      <c r="M77" s="32">
        <f t="shared" si="6"/>
        <v>295668.96000000002</v>
      </c>
      <c r="N77" s="32">
        <v>308699.12</v>
      </c>
      <c r="O77" s="32"/>
      <c r="P77" s="32">
        <f t="shared" si="7"/>
        <v>308699.12</v>
      </c>
    </row>
    <row r="78" spans="1:16" x14ac:dyDescent="0.3">
      <c r="A78" s="81" t="s">
        <v>67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68</v>
      </c>
      <c r="G78" s="29" t="s">
        <v>48</v>
      </c>
      <c r="H78" s="32">
        <v>59536.4</v>
      </c>
      <c r="I78" s="32"/>
      <c r="J78" s="32">
        <f t="shared" si="5"/>
        <v>59536.4</v>
      </c>
      <c r="K78" s="32">
        <v>84527.22</v>
      </c>
      <c r="L78" s="32"/>
      <c r="M78" s="32">
        <f t="shared" si="6"/>
        <v>84527.22</v>
      </c>
      <c r="N78" s="32">
        <v>86184.55</v>
      </c>
      <c r="O78" s="32"/>
      <c r="P78" s="32">
        <f t="shared" si="7"/>
        <v>86184.55</v>
      </c>
    </row>
    <row r="79" spans="1:16" ht="24" x14ac:dyDescent="0.3">
      <c r="A79" s="81" t="s">
        <v>289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288</v>
      </c>
      <c r="G79" s="29" t="s">
        <v>48</v>
      </c>
      <c r="H79" s="32">
        <v>28000</v>
      </c>
      <c r="I79" s="32"/>
      <c r="J79" s="32">
        <f t="shared" si="5"/>
        <v>28000</v>
      </c>
      <c r="K79" s="32">
        <v>0</v>
      </c>
      <c r="L79" s="32"/>
      <c r="M79" s="32">
        <f t="shared" si="6"/>
        <v>0</v>
      </c>
      <c r="N79" s="32">
        <v>0</v>
      </c>
      <c r="O79" s="32"/>
      <c r="P79" s="32">
        <f t="shared" si="7"/>
        <v>0</v>
      </c>
    </row>
    <row r="80" spans="1:16" ht="24" x14ac:dyDescent="0.3">
      <c r="A80" s="40" t="s">
        <v>69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70</v>
      </c>
      <c r="G80" s="29" t="s">
        <v>48</v>
      </c>
      <c r="H80" s="32">
        <v>13200</v>
      </c>
      <c r="I80" s="32"/>
      <c r="J80" s="32">
        <f t="shared" si="5"/>
        <v>13200</v>
      </c>
      <c r="K80" s="32">
        <v>18000</v>
      </c>
      <c r="L80" s="32"/>
      <c r="M80" s="32">
        <f t="shared" si="6"/>
        <v>18000</v>
      </c>
      <c r="N80" s="32">
        <v>22500</v>
      </c>
      <c r="O80" s="32"/>
      <c r="P80" s="32">
        <f t="shared" si="7"/>
        <v>22500</v>
      </c>
    </row>
    <row r="81" spans="1:16" ht="24" x14ac:dyDescent="0.3">
      <c r="A81" s="81" t="s">
        <v>102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72</v>
      </c>
      <c r="G81" s="29" t="s">
        <v>48</v>
      </c>
      <c r="H81" s="32">
        <v>94200</v>
      </c>
      <c r="I81" s="32"/>
      <c r="J81" s="32">
        <f t="shared" si="5"/>
        <v>94200</v>
      </c>
      <c r="K81" s="32">
        <v>85500</v>
      </c>
      <c r="L81" s="32"/>
      <c r="M81" s="32">
        <f t="shared" si="6"/>
        <v>85500</v>
      </c>
      <c r="N81" s="32">
        <v>106875</v>
      </c>
      <c r="O81" s="32"/>
      <c r="P81" s="32">
        <f t="shared" si="7"/>
        <v>106875</v>
      </c>
    </row>
    <row r="82" spans="1:16" x14ac:dyDescent="0.3">
      <c r="A82" s="40" t="s">
        <v>73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74</v>
      </c>
      <c r="G82" s="29" t="s">
        <v>48</v>
      </c>
      <c r="H82" s="32">
        <v>153970.29999999999</v>
      </c>
      <c r="I82" s="32"/>
      <c r="J82" s="32">
        <f t="shared" si="5"/>
        <v>153970.29999999999</v>
      </c>
      <c r="K82" s="32">
        <v>100000</v>
      </c>
      <c r="L82" s="32"/>
      <c r="M82" s="32">
        <f t="shared" si="6"/>
        <v>100000</v>
      </c>
      <c r="N82" s="32">
        <v>100000</v>
      </c>
      <c r="O82" s="32"/>
      <c r="P82" s="32">
        <f t="shared" si="7"/>
        <v>100000</v>
      </c>
    </row>
    <row r="83" spans="1:16" x14ac:dyDescent="0.3">
      <c r="A83" s="40" t="s">
        <v>75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76</v>
      </c>
      <c r="G83" s="29" t="s">
        <v>48</v>
      </c>
      <c r="H83" s="32">
        <v>0</v>
      </c>
      <c r="I83" s="32"/>
      <c r="J83" s="32">
        <f t="shared" si="5"/>
        <v>0</v>
      </c>
      <c r="K83" s="34"/>
      <c r="L83" s="34"/>
      <c r="M83" s="32">
        <f t="shared" si="6"/>
        <v>0</v>
      </c>
      <c r="N83" s="34"/>
      <c r="O83" s="32"/>
      <c r="P83" s="32">
        <f t="shared" si="7"/>
        <v>0</v>
      </c>
    </row>
    <row r="84" spans="1:16" x14ac:dyDescent="0.3">
      <c r="A84" s="40" t="s">
        <v>77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78</v>
      </c>
      <c r="G84" s="29" t="s">
        <v>48</v>
      </c>
      <c r="H84" s="32">
        <v>63765.84</v>
      </c>
      <c r="I84" s="32"/>
      <c r="J84" s="32">
        <f t="shared" si="5"/>
        <v>63765.84</v>
      </c>
      <c r="K84" s="32">
        <v>99250</v>
      </c>
      <c r="L84" s="32"/>
      <c r="M84" s="32">
        <f t="shared" si="6"/>
        <v>99250</v>
      </c>
      <c r="N84" s="32">
        <v>124062.5</v>
      </c>
      <c r="O84" s="32"/>
      <c r="P84" s="32">
        <f t="shared" si="7"/>
        <v>124062.5</v>
      </c>
    </row>
    <row r="85" spans="1:16" x14ac:dyDescent="0.3">
      <c r="A85" s="342" t="s">
        <v>103</v>
      </c>
      <c r="B85" s="40" t="s">
        <v>43</v>
      </c>
      <c r="C85" s="40" t="s">
        <v>100</v>
      </c>
      <c r="D85" s="29" t="s">
        <v>101</v>
      </c>
      <c r="E85" s="342">
        <v>244</v>
      </c>
      <c r="F85" s="42">
        <v>226500</v>
      </c>
      <c r="G85" s="29" t="s">
        <v>48</v>
      </c>
      <c r="H85" s="32">
        <v>195300</v>
      </c>
      <c r="I85" s="32"/>
      <c r="J85" s="32">
        <f t="shared" si="5"/>
        <v>195300</v>
      </c>
      <c r="K85" s="32">
        <v>244125</v>
      </c>
      <c r="L85" s="32"/>
      <c r="M85" s="32">
        <f t="shared" si="6"/>
        <v>244125</v>
      </c>
      <c r="N85" s="32">
        <v>305156.25</v>
      </c>
      <c r="O85" s="32"/>
      <c r="P85" s="32">
        <f t="shared" si="7"/>
        <v>305156.25</v>
      </c>
    </row>
    <row r="86" spans="1:16" ht="24" x14ac:dyDescent="0.3">
      <c r="A86" s="40" t="s">
        <v>79</v>
      </c>
      <c r="B86" s="40" t="s">
        <v>43</v>
      </c>
      <c r="C86" s="40" t="s">
        <v>100</v>
      </c>
      <c r="D86" s="29" t="s">
        <v>101</v>
      </c>
      <c r="E86" s="342">
        <v>244</v>
      </c>
      <c r="F86" s="42">
        <v>226800</v>
      </c>
      <c r="G86" s="29" t="s">
        <v>48</v>
      </c>
      <c r="H86" s="32">
        <v>335000</v>
      </c>
      <c r="I86" s="32"/>
      <c r="J86" s="32">
        <f t="shared" si="5"/>
        <v>335000</v>
      </c>
      <c r="K86" s="32">
        <v>337000</v>
      </c>
      <c r="L86" s="32"/>
      <c r="M86" s="32">
        <f t="shared" si="6"/>
        <v>337000</v>
      </c>
      <c r="N86" s="32">
        <v>337000</v>
      </c>
      <c r="O86" s="32"/>
      <c r="P86" s="32">
        <f t="shared" si="7"/>
        <v>337000</v>
      </c>
    </row>
    <row r="87" spans="1:16" x14ac:dyDescent="0.3">
      <c r="A87" s="40" t="s">
        <v>81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82</v>
      </c>
      <c r="G87" s="29" t="s">
        <v>48</v>
      </c>
      <c r="H87" s="32">
        <v>84296.09</v>
      </c>
      <c r="I87" s="32"/>
      <c r="J87" s="32">
        <f t="shared" si="5"/>
        <v>84296.09</v>
      </c>
      <c r="K87" s="32">
        <v>100000</v>
      </c>
      <c r="L87" s="32"/>
      <c r="M87" s="32">
        <f t="shared" si="6"/>
        <v>100000</v>
      </c>
      <c r="N87" s="32">
        <v>100000</v>
      </c>
      <c r="O87" s="32"/>
      <c r="P87" s="32">
        <f t="shared" si="7"/>
        <v>100000</v>
      </c>
    </row>
    <row r="88" spans="1:16" x14ac:dyDescent="0.3">
      <c r="A88" s="40" t="s">
        <v>104</v>
      </c>
      <c r="B88" s="28" t="s">
        <v>43</v>
      </c>
      <c r="C88" s="28" t="s">
        <v>100</v>
      </c>
      <c r="D88" s="29" t="s">
        <v>101</v>
      </c>
      <c r="E88" s="29" t="s">
        <v>54</v>
      </c>
      <c r="F88" s="29" t="s">
        <v>105</v>
      </c>
      <c r="G88" s="29" t="s">
        <v>48</v>
      </c>
      <c r="H88" s="32">
        <v>14000</v>
      </c>
      <c r="I88" s="32"/>
      <c r="J88" s="32">
        <f t="shared" si="5"/>
        <v>14000</v>
      </c>
      <c r="K88" s="32">
        <v>14000</v>
      </c>
      <c r="L88" s="32"/>
      <c r="M88" s="32">
        <f t="shared" si="6"/>
        <v>14000</v>
      </c>
      <c r="N88" s="32">
        <v>16000</v>
      </c>
      <c r="O88" s="32"/>
      <c r="P88" s="32">
        <f t="shared" si="7"/>
        <v>16000</v>
      </c>
    </row>
    <row r="89" spans="1:16" ht="24" x14ac:dyDescent="0.3">
      <c r="A89" s="40" t="s">
        <v>83</v>
      </c>
      <c r="B89" s="28" t="s">
        <v>43</v>
      </c>
      <c r="C89" s="28" t="s">
        <v>100</v>
      </c>
      <c r="D89" s="29" t="s">
        <v>101</v>
      </c>
      <c r="E89" s="29" t="s">
        <v>54</v>
      </c>
      <c r="F89" s="43" t="s">
        <v>84</v>
      </c>
      <c r="G89" s="29" t="s">
        <v>48</v>
      </c>
      <c r="H89" s="32">
        <v>25469.7</v>
      </c>
      <c r="I89" s="32"/>
      <c r="J89" s="32">
        <f t="shared" si="5"/>
        <v>25469.7</v>
      </c>
      <c r="K89" s="32">
        <v>40000</v>
      </c>
      <c r="L89" s="32"/>
      <c r="M89" s="32">
        <f t="shared" si="6"/>
        <v>40000</v>
      </c>
      <c r="N89" s="32">
        <v>40000</v>
      </c>
      <c r="O89" s="32"/>
      <c r="P89" s="32">
        <f t="shared" si="7"/>
        <v>40000</v>
      </c>
    </row>
    <row r="90" spans="1:16" x14ac:dyDescent="0.3">
      <c r="A90" s="82" t="s">
        <v>85</v>
      </c>
      <c r="B90" s="28" t="s">
        <v>43</v>
      </c>
      <c r="C90" s="28" t="s">
        <v>100</v>
      </c>
      <c r="D90" s="29" t="s">
        <v>101</v>
      </c>
      <c r="E90" s="29" t="s">
        <v>54</v>
      </c>
      <c r="F90" s="43" t="s">
        <v>86</v>
      </c>
      <c r="G90" s="29" t="s">
        <v>48</v>
      </c>
      <c r="H90" s="32">
        <v>30000</v>
      </c>
      <c r="I90" s="32"/>
      <c r="J90" s="32">
        <f t="shared" si="5"/>
        <v>30000</v>
      </c>
      <c r="K90" s="32">
        <v>30000</v>
      </c>
      <c r="L90" s="32"/>
      <c r="M90" s="32">
        <f t="shared" si="6"/>
        <v>30000</v>
      </c>
      <c r="N90" s="32">
        <v>30000</v>
      </c>
      <c r="O90" s="32"/>
      <c r="P90" s="32">
        <f t="shared" si="7"/>
        <v>30000</v>
      </c>
    </row>
    <row r="91" spans="1:16" ht="24" x14ac:dyDescent="0.3">
      <c r="A91" s="82" t="s">
        <v>312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311</v>
      </c>
      <c r="G91" s="29" t="s">
        <v>48</v>
      </c>
      <c r="H91" s="32">
        <v>25800</v>
      </c>
      <c r="I91" s="32"/>
      <c r="J91" s="32">
        <f t="shared" si="5"/>
        <v>25800</v>
      </c>
      <c r="K91" s="32">
        <v>0</v>
      </c>
      <c r="L91" s="32"/>
      <c r="M91" s="32">
        <f t="shared" si="6"/>
        <v>0</v>
      </c>
      <c r="N91" s="32">
        <v>0</v>
      </c>
      <c r="O91" s="32"/>
      <c r="P91" s="32">
        <f t="shared" si="7"/>
        <v>0</v>
      </c>
    </row>
    <row r="92" spans="1:16" x14ac:dyDescent="0.3">
      <c r="A92" s="82" t="s">
        <v>220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219</v>
      </c>
      <c r="G92" s="29" t="s">
        <v>48</v>
      </c>
      <c r="H92" s="32">
        <v>150000</v>
      </c>
      <c r="I92" s="32"/>
      <c r="J92" s="32">
        <f t="shared" si="5"/>
        <v>150000</v>
      </c>
      <c r="K92" s="32">
        <v>0</v>
      </c>
      <c r="L92" s="32"/>
      <c r="M92" s="32">
        <f t="shared" si="6"/>
        <v>0</v>
      </c>
      <c r="N92" s="32">
        <v>0</v>
      </c>
      <c r="O92" s="32"/>
      <c r="P92" s="32">
        <f t="shared" si="7"/>
        <v>0</v>
      </c>
    </row>
    <row r="93" spans="1:16" x14ac:dyDescent="0.3">
      <c r="A93" s="40" t="s">
        <v>89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90</v>
      </c>
      <c r="G93" s="29" t="s">
        <v>48</v>
      </c>
      <c r="H93" s="32">
        <v>54556</v>
      </c>
      <c r="I93" s="32"/>
      <c r="J93" s="32">
        <f t="shared" si="5"/>
        <v>54556</v>
      </c>
      <c r="K93" s="32">
        <v>40000</v>
      </c>
      <c r="L93" s="32"/>
      <c r="M93" s="32">
        <f t="shared" si="6"/>
        <v>40000</v>
      </c>
      <c r="N93" s="32">
        <v>40000</v>
      </c>
      <c r="O93" s="32"/>
      <c r="P93" s="32">
        <f t="shared" si="7"/>
        <v>40000</v>
      </c>
    </row>
    <row r="94" spans="1:16" x14ac:dyDescent="0.3">
      <c r="A94" s="40" t="s">
        <v>106</v>
      </c>
      <c r="B94" s="44" t="s">
        <v>43</v>
      </c>
      <c r="C94" s="44" t="s">
        <v>100</v>
      </c>
      <c r="D94" s="29" t="s">
        <v>101</v>
      </c>
      <c r="E94" s="43" t="s">
        <v>54</v>
      </c>
      <c r="F94" s="43" t="s">
        <v>107</v>
      </c>
      <c r="G94" s="29" t="s">
        <v>48</v>
      </c>
      <c r="H94" s="32">
        <v>22500</v>
      </c>
      <c r="I94" s="32"/>
      <c r="J94" s="32">
        <f t="shared" si="5"/>
        <v>22500</v>
      </c>
      <c r="K94" s="32">
        <v>22500</v>
      </c>
      <c r="L94" s="32"/>
      <c r="M94" s="32">
        <f t="shared" si="6"/>
        <v>22500</v>
      </c>
      <c r="N94" s="32">
        <v>22500</v>
      </c>
      <c r="O94" s="32"/>
      <c r="P94" s="32">
        <f t="shared" si="7"/>
        <v>22500</v>
      </c>
    </row>
    <row r="95" spans="1:16" x14ac:dyDescent="0.3">
      <c r="A95" s="40" t="s">
        <v>91</v>
      </c>
      <c r="B95" s="28" t="s">
        <v>43</v>
      </c>
      <c r="C95" s="28" t="s">
        <v>100</v>
      </c>
      <c r="D95" s="29" t="s">
        <v>101</v>
      </c>
      <c r="E95" s="45" t="s">
        <v>54</v>
      </c>
      <c r="F95" s="45" t="s">
        <v>92</v>
      </c>
      <c r="G95" s="45" t="s">
        <v>48</v>
      </c>
      <c r="H95" s="32">
        <v>65444</v>
      </c>
      <c r="I95" s="32"/>
      <c r="J95" s="32">
        <f t="shared" si="5"/>
        <v>65444</v>
      </c>
      <c r="K95" s="32">
        <v>80000</v>
      </c>
      <c r="L95" s="32"/>
      <c r="M95" s="32">
        <f t="shared" si="6"/>
        <v>80000</v>
      </c>
      <c r="N95" s="32">
        <v>80000</v>
      </c>
      <c r="O95" s="32"/>
      <c r="P95" s="32">
        <f t="shared" si="7"/>
        <v>80000</v>
      </c>
    </row>
    <row r="96" spans="1:16" ht="24" x14ac:dyDescent="0.3">
      <c r="A96" s="40" t="s">
        <v>278</v>
      </c>
      <c r="B96" s="28" t="s">
        <v>43</v>
      </c>
      <c r="C96" s="28" t="s">
        <v>100</v>
      </c>
      <c r="D96" s="29" t="s">
        <v>101</v>
      </c>
      <c r="E96" s="45" t="s">
        <v>276</v>
      </c>
      <c r="F96" s="45" t="s">
        <v>275</v>
      </c>
      <c r="G96" s="45" t="s">
        <v>48</v>
      </c>
      <c r="H96" s="32">
        <v>29461.06</v>
      </c>
      <c r="I96" s="32"/>
      <c r="J96" s="32">
        <f t="shared" si="5"/>
        <v>29461.06</v>
      </c>
      <c r="K96" s="32">
        <v>0</v>
      </c>
      <c r="L96" s="32"/>
      <c r="M96" s="32">
        <f t="shared" si="6"/>
        <v>0</v>
      </c>
      <c r="N96" s="32">
        <v>0</v>
      </c>
      <c r="O96" s="32"/>
      <c r="P96" s="32">
        <f t="shared" si="7"/>
        <v>0</v>
      </c>
    </row>
    <row r="97" spans="1:16" ht="24" x14ac:dyDescent="0.3">
      <c r="A97" s="40" t="s">
        <v>279</v>
      </c>
      <c r="B97" s="28" t="s">
        <v>43</v>
      </c>
      <c r="C97" s="28" t="s">
        <v>100</v>
      </c>
      <c r="D97" s="29" t="s">
        <v>101</v>
      </c>
      <c r="E97" s="45" t="s">
        <v>276</v>
      </c>
      <c r="F97" s="45" t="s">
        <v>277</v>
      </c>
      <c r="G97" s="45" t="s">
        <v>48</v>
      </c>
      <c r="H97" s="32">
        <v>10438</v>
      </c>
      <c r="I97" s="32"/>
      <c r="J97" s="32">
        <f t="shared" si="5"/>
        <v>10438</v>
      </c>
      <c r="K97" s="32">
        <v>0</v>
      </c>
      <c r="L97" s="32"/>
      <c r="M97" s="32">
        <f t="shared" si="6"/>
        <v>0</v>
      </c>
      <c r="N97" s="32">
        <v>0</v>
      </c>
      <c r="O97" s="32"/>
      <c r="P97" s="32">
        <f t="shared" si="7"/>
        <v>0</v>
      </c>
    </row>
    <row r="98" spans="1:16" x14ac:dyDescent="0.3">
      <c r="A98" s="40" t="s">
        <v>93</v>
      </c>
      <c r="B98" s="28" t="s">
        <v>43</v>
      </c>
      <c r="C98" s="28" t="s">
        <v>100</v>
      </c>
      <c r="D98" s="29" t="s">
        <v>101</v>
      </c>
      <c r="E98" s="29" t="s">
        <v>94</v>
      </c>
      <c r="F98" s="46" t="s">
        <v>95</v>
      </c>
      <c r="G98" s="46" t="s">
        <v>48</v>
      </c>
      <c r="H98" s="32">
        <v>60238</v>
      </c>
      <c r="I98" s="32"/>
      <c r="J98" s="32">
        <f t="shared" si="5"/>
        <v>60238</v>
      </c>
      <c r="K98" s="32">
        <v>60238</v>
      </c>
      <c r="L98" s="32"/>
      <c r="M98" s="32">
        <f t="shared" si="6"/>
        <v>60238</v>
      </c>
      <c r="N98" s="32">
        <v>60238</v>
      </c>
      <c r="O98" s="32"/>
      <c r="P98" s="32">
        <f t="shared" si="7"/>
        <v>60238</v>
      </c>
    </row>
    <row r="99" spans="1:16" x14ac:dyDescent="0.3">
      <c r="A99" s="40" t="s">
        <v>108</v>
      </c>
      <c r="B99" s="28" t="s">
        <v>43</v>
      </c>
      <c r="C99" s="28" t="s">
        <v>100</v>
      </c>
      <c r="D99" s="29" t="s">
        <v>101</v>
      </c>
      <c r="E99" s="29" t="s">
        <v>94</v>
      </c>
      <c r="F99" s="46" t="s">
        <v>97</v>
      </c>
      <c r="G99" s="46" t="s">
        <v>48</v>
      </c>
      <c r="H99" s="32">
        <v>25281</v>
      </c>
      <c r="I99" s="32"/>
      <c r="J99" s="32">
        <f t="shared" si="5"/>
        <v>25281</v>
      </c>
      <c r="K99" s="32">
        <v>25281</v>
      </c>
      <c r="L99" s="32"/>
      <c r="M99" s="32">
        <f t="shared" si="6"/>
        <v>25281</v>
      </c>
      <c r="N99" s="32">
        <v>25281</v>
      </c>
      <c r="O99" s="32"/>
      <c r="P99" s="32">
        <f t="shared" si="7"/>
        <v>25281</v>
      </c>
    </row>
    <row r="100" spans="1:16" x14ac:dyDescent="0.3">
      <c r="A100" s="40" t="s">
        <v>109</v>
      </c>
      <c r="B100" s="28" t="s">
        <v>43</v>
      </c>
      <c r="C100" s="28" t="s">
        <v>100</v>
      </c>
      <c r="D100" s="29" t="s">
        <v>101</v>
      </c>
      <c r="E100" s="29" t="s">
        <v>110</v>
      </c>
      <c r="F100" s="46" t="s">
        <v>111</v>
      </c>
      <c r="G100" s="46" t="s">
        <v>48</v>
      </c>
      <c r="H100" s="32">
        <v>37790</v>
      </c>
      <c r="I100" s="32"/>
      <c r="J100" s="32">
        <f t="shared" si="5"/>
        <v>37790</v>
      </c>
      <c r="K100" s="32">
        <v>37790</v>
      </c>
      <c r="L100" s="32"/>
      <c r="M100" s="32">
        <f t="shared" si="6"/>
        <v>37790</v>
      </c>
      <c r="N100" s="32">
        <v>37790</v>
      </c>
      <c r="O100" s="32"/>
      <c r="P100" s="32">
        <f t="shared" si="7"/>
        <v>37790</v>
      </c>
    </row>
    <row r="101" spans="1:16" ht="24" x14ac:dyDescent="0.3">
      <c r="A101" s="40" t="s">
        <v>229</v>
      </c>
      <c r="B101" s="28" t="s">
        <v>43</v>
      </c>
      <c r="C101" s="28" t="s">
        <v>100</v>
      </c>
      <c r="D101" s="29" t="s">
        <v>101</v>
      </c>
      <c r="E101" s="29" t="s">
        <v>227</v>
      </c>
      <c r="F101" s="46" t="s">
        <v>228</v>
      </c>
      <c r="G101" s="46" t="s">
        <v>48</v>
      </c>
      <c r="H101" s="32">
        <v>177.02</v>
      </c>
      <c r="I101" s="32"/>
      <c r="J101" s="32">
        <f t="shared" si="5"/>
        <v>177.02</v>
      </c>
      <c r="K101" s="32">
        <v>0</v>
      </c>
      <c r="L101" s="32"/>
      <c r="M101" s="32">
        <f t="shared" si="6"/>
        <v>0</v>
      </c>
      <c r="N101" s="32">
        <v>0</v>
      </c>
      <c r="O101" s="32"/>
      <c r="P101" s="32">
        <f t="shared" si="7"/>
        <v>0</v>
      </c>
    </row>
    <row r="102" spans="1:16" x14ac:dyDescent="0.3">
      <c r="A102" s="672" t="s">
        <v>98</v>
      </c>
      <c r="B102" s="672"/>
      <c r="C102" s="672"/>
      <c r="D102" s="672"/>
      <c r="E102" s="672"/>
      <c r="F102" s="672"/>
      <c r="G102" s="672"/>
      <c r="H102" s="98">
        <f>SUM(H69:H101)</f>
        <v>12844182.879999997</v>
      </c>
      <c r="I102" s="98">
        <f t="shared" ref="I102:P102" si="8">SUM(I69:I101)</f>
        <v>0</v>
      </c>
      <c r="J102" s="98">
        <f t="shared" si="8"/>
        <v>12844182.879999997</v>
      </c>
      <c r="K102" s="98">
        <f t="shared" si="8"/>
        <v>13879548.150000002</v>
      </c>
      <c r="L102" s="98">
        <f t="shared" si="8"/>
        <v>0</v>
      </c>
      <c r="M102" s="98">
        <f t="shared" si="8"/>
        <v>13879548.150000002</v>
      </c>
      <c r="N102" s="98">
        <f t="shared" si="8"/>
        <v>14290031.449999997</v>
      </c>
      <c r="O102" s="98">
        <f t="shared" si="8"/>
        <v>0</v>
      </c>
      <c r="P102" s="98">
        <f t="shared" si="8"/>
        <v>14290031.449999997</v>
      </c>
    </row>
    <row r="103" spans="1:16" ht="15" customHeight="1" x14ac:dyDescent="0.3">
      <c r="A103" s="704" t="s">
        <v>112</v>
      </c>
      <c r="B103" s="704"/>
      <c r="C103" s="704"/>
      <c r="D103" s="704"/>
      <c r="E103" s="704"/>
      <c r="F103" s="704"/>
      <c r="G103" s="704"/>
      <c r="H103" s="704"/>
      <c r="I103" s="704"/>
      <c r="J103" s="704"/>
      <c r="K103" s="704"/>
      <c r="L103" s="704"/>
      <c r="M103" s="704"/>
      <c r="N103" s="704"/>
      <c r="O103" s="704"/>
      <c r="P103" s="704"/>
    </row>
    <row r="104" spans="1:16" x14ac:dyDescent="0.3">
      <c r="A104" s="40" t="s">
        <v>87</v>
      </c>
      <c r="B104" s="40" t="s">
        <v>43</v>
      </c>
      <c r="C104" s="40" t="s">
        <v>44</v>
      </c>
      <c r="D104" s="45" t="s">
        <v>45</v>
      </c>
      <c r="E104" s="45" t="s">
        <v>54</v>
      </c>
      <c r="F104" s="45" t="s">
        <v>88</v>
      </c>
      <c r="G104" s="99" t="s">
        <v>113</v>
      </c>
      <c r="H104" s="32">
        <v>5000000</v>
      </c>
      <c r="I104" s="32"/>
      <c r="J104" s="32">
        <f>H104+I104</f>
        <v>5000000</v>
      </c>
      <c r="K104" s="32">
        <v>5800000</v>
      </c>
      <c r="L104" s="32"/>
      <c r="M104" s="32">
        <f>K104+L104</f>
        <v>5800000</v>
      </c>
      <c r="N104" s="32">
        <v>5800000</v>
      </c>
      <c r="O104" s="97"/>
      <c r="P104" s="32">
        <f>N104+O104</f>
        <v>5800000</v>
      </c>
    </row>
    <row r="105" spans="1:16" x14ac:dyDescent="0.3">
      <c r="A105" s="672" t="s">
        <v>114</v>
      </c>
      <c r="B105" s="672"/>
      <c r="C105" s="672"/>
      <c r="D105" s="672"/>
      <c r="E105" s="672"/>
      <c r="F105" s="672"/>
      <c r="G105" s="672"/>
      <c r="H105" s="100">
        <f>SUM(H104)</f>
        <v>5000000</v>
      </c>
      <c r="I105" s="100">
        <f t="shared" ref="I105:P105" si="9">SUM(I104)</f>
        <v>0</v>
      </c>
      <c r="J105" s="100">
        <f t="shared" si="9"/>
        <v>5000000</v>
      </c>
      <c r="K105" s="100">
        <f t="shared" si="9"/>
        <v>5800000</v>
      </c>
      <c r="L105" s="100">
        <f t="shared" si="9"/>
        <v>0</v>
      </c>
      <c r="M105" s="100">
        <f t="shared" si="9"/>
        <v>5800000</v>
      </c>
      <c r="N105" s="100">
        <f t="shared" si="9"/>
        <v>5800000</v>
      </c>
      <c r="O105" s="100">
        <f t="shared" si="9"/>
        <v>0</v>
      </c>
      <c r="P105" s="100">
        <f t="shared" si="9"/>
        <v>5800000</v>
      </c>
    </row>
    <row r="106" spans="1:16" hidden="1" x14ac:dyDescent="0.3">
      <c r="A106" s="702" t="s">
        <v>115</v>
      </c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97"/>
      <c r="P106" s="97"/>
    </row>
    <row r="107" spans="1:16" ht="25.2" hidden="1" customHeight="1" thickBot="1" x14ac:dyDescent="0.35">
      <c r="A107" s="702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97"/>
      <c r="P107" s="97"/>
    </row>
    <row r="108" spans="1:16" hidden="1" x14ac:dyDescent="0.3">
      <c r="A108" s="82" t="s">
        <v>42</v>
      </c>
      <c r="B108" s="58" t="s">
        <v>43</v>
      </c>
      <c r="C108" s="58" t="s">
        <v>44</v>
      </c>
      <c r="D108" s="58" t="s">
        <v>116</v>
      </c>
      <c r="E108" s="58" t="s">
        <v>46</v>
      </c>
      <c r="F108" s="58" t="s">
        <v>47</v>
      </c>
      <c r="G108" s="57" t="s">
        <v>117</v>
      </c>
      <c r="H108" s="32"/>
      <c r="I108" s="32"/>
      <c r="J108" s="32"/>
      <c r="K108" s="32"/>
      <c r="L108" s="32"/>
      <c r="M108" s="32"/>
      <c r="N108" s="32"/>
      <c r="O108" s="97"/>
      <c r="P108" s="97"/>
    </row>
    <row r="109" spans="1:16" hidden="1" x14ac:dyDescent="0.3">
      <c r="A109" s="82" t="s">
        <v>50</v>
      </c>
      <c r="B109" s="58" t="s">
        <v>43</v>
      </c>
      <c r="C109" s="58" t="s">
        <v>44</v>
      </c>
      <c r="D109" s="58" t="s">
        <v>116</v>
      </c>
      <c r="E109" s="58" t="s">
        <v>51</v>
      </c>
      <c r="F109" s="58" t="s">
        <v>52</v>
      </c>
      <c r="G109" s="57" t="s">
        <v>117</v>
      </c>
      <c r="H109" s="32"/>
      <c r="I109" s="32"/>
      <c r="J109" s="32"/>
      <c r="K109" s="32"/>
      <c r="L109" s="32"/>
      <c r="M109" s="32"/>
      <c r="N109" s="32"/>
      <c r="O109" s="97"/>
      <c r="P109" s="97"/>
    </row>
    <row r="110" spans="1:16" hidden="1" x14ac:dyDescent="0.3">
      <c r="A110" s="82" t="s">
        <v>118</v>
      </c>
      <c r="B110" s="58" t="s">
        <v>43</v>
      </c>
      <c r="C110" s="58" t="s">
        <v>44</v>
      </c>
      <c r="D110" s="58" t="s">
        <v>116</v>
      </c>
      <c r="E110" s="58" t="s">
        <v>54</v>
      </c>
      <c r="F110" s="58" t="s">
        <v>119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702" t="s">
        <v>120</v>
      </c>
      <c r="B111" s="702"/>
      <c r="C111" s="702"/>
      <c r="D111" s="702"/>
      <c r="E111" s="702"/>
      <c r="F111" s="702"/>
      <c r="G111" s="702"/>
      <c r="H111" s="59">
        <f>SUM(H108:H110)</f>
        <v>0</v>
      </c>
      <c r="I111" s="59"/>
      <c r="J111" s="59"/>
      <c r="K111" s="59">
        <f t="shared" ref="K111:N111" si="10">SUM(K108:K110)</f>
        <v>0</v>
      </c>
      <c r="L111" s="59"/>
      <c r="M111" s="59"/>
      <c r="N111" s="59">
        <f t="shared" si="10"/>
        <v>0</v>
      </c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100</v>
      </c>
      <c r="D112" s="58" t="s">
        <v>121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100</v>
      </c>
      <c r="D113" s="58" t="s">
        <v>121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100</v>
      </c>
      <c r="D114" s="58" t="s">
        <v>121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40" t="s">
        <v>122</v>
      </c>
      <c r="B115" s="58" t="s">
        <v>43</v>
      </c>
      <c r="C115" s="58" t="s">
        <v>123</v>
      </c>
      <c r="D115" s="58" t="s">
        <v>121</v>
      </c>
      <c r="E115" s="58" t="s">
        <v>54</v>
      </c>
      <c r="F115" s="58" t="s">
        <v>124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705" t="s">
        <v>125</v>
      </c>
      <c r="B116" s="705"/>
      <c r="C116" s="705"/>
      <c r="D116" s="705"/>
      <c r="E116" s="705"/>
      <c r="F116" s="705"/>
      <c r="G116" s="705"/>
      <c r="H116" s="83">
        <f>SUM(H112:H115)</f>
        <v>0</v>
      </c>
      <c r="I116" s="83"/>
      <c r="J116" s="83"/>
      <c r="K116" s="83">
        <f t="shared" ref="K116:N116" si="11">SUM(K112:K115)</f>
        <v>0</v>
      </c>
      <c r="L116" s="83"/>
      <c r="M116" s="83"/>
      <c r="N116" s="83">
        <f t="shared" si="11"/>
        <v>0</v>
      </c>
      <c r="O116" s="97"/>
      <c r="P116" s="97"/>
    </row>
    <row r="117" spans="1:16" hidden="1" x14ac:dyDescent="0.3">
      <c r="A117" s="706" t="s">
        <v>126</v>
      </c>
      <c r="B117" s="706"/>
      <c r="C117" s="706"/>
      <c r="D117" s="706"/>
      <c r="E117" s="706"/>
      <c r="F117" s="706"/>
      <c r="G117" s="706"/>
      <c r="H117" s="101">
        <f>H111+H116</f>
        <v>0</v>
      </c>
      <c r="I117" s="101"/>
      <c r="J117" s="101"/>
      <c r="K117" s="101">
        <f t="shared" ref="K117:N117" si="12">K111+K116</f>
        <v>0</v>
      </c>
      <c r="L117" s="101"/>
      <c r="M117" s="101"/>
      <c r="N117" s="101">
        <f t="shared" si="12"/>
        <v>0</v>
      </c>
      <c r="O117" s="97"/>
      <c r="P117" s="97"/>
    </row>
    <row r="118" spans="1:16" hidden="1" x14ac:dyDescent="0.3">
      <c r="A118" s="700" t="s">
        <v>127</v>
      </c>
      <c r="B118" s="700"/>
      <c r="C118" s="700"/>
      <c r="D118" s="700"/>
      <c r="E118" s="700"/>
      <c r="F118" s="700"/>
      <c r="G118" s="700"/>
      <c r="H118" s="700"/>
      <c r="I118" s="700"/>
      <c r="J118" s="700"/>
      <c r="K118" s="700"/>
      <c r="L118" s="700"/>
      <c r="M118" s="700"/>
      <c r="N118" s="700"/>
      <c r="O118" s="97"/>
      <c r="P118" s="97"/>
    </row>
    <row r="119" spans="1:16" hidden="1" x14ac:dyDescent="0.3">
      <c r="A119" s="82" t="s">
        <v>42</v>
      </c>
      <c r="B119" s="58" t="s">
        <v>43</v>
      </c>
      <c r="C119" s="58" t="s">
        <v>100</v>
      </c>
      <c r="D119" s="58" t="s">
        <v>128</v>
      </c>
      <c r="E119" s="58" t="s">
        <v>46</v>
      </c>
      <c r="F119" s="58" t="s">
        <v>47</v>
      </c>
      <c r="G119" s="102" t="s">
        <v>129</v>
      </c>
      <c r="H119" s="32"/>
      <c r="I119" s="32"/>
      <c r="J119" s="32"/>
      <c r="K119" s="34"/>
      <c r="L119" s="34"/>
      <c r="M119" s="34"/>
      <c r="N119" s="34"/>
      <c r="O119" s="97"/>
      <c r="P119" s="97"/>
    </row>
    <row r="120" spans="1:16" hidden="1" x14ac:dyDescent="0.3">
      <c r="A120" s="82" t="s">
        <v>50</v>
      </c>
      <c r="B120" s="58" t="s">
        <v>43</v>
      </c>
      <c r="C120" s="58" t="s">
        <v>100</v>
      </c>
      <c r="D120" s="58" t="s">
        <v>128</v>
      </c>
      <c r="E120" s="58" t="s">
        <v>51</v>
      </c>
      <c r="F120" s="58">
        <v>213000</v>
      </c>
      <c r="G120" s="102" t="s">
        <v>129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716" t="s">
        <v>130</v>
      </c>
      <c r="B121" s="716"/>
      <c r="C121" s="716"/>
      <c r="D121" s="716"/>
      <c r="E121" s="716"/>
      <c r="F121" s="716"/>
      <c r="G121" s="716"/>
      <c r="H121" s="121">
        <f>SUM(H119:H120)</f>
        <v>0</v>
      </c>
      <c r="I121" s="121"/>
      <c r="J121" s="121"/>
      <c r="K121" s="121">
        <f t="shared" ref="K121:N121" si="13">SUM(K119:K120)</f>
        <v>0</v>
      </c>
      <c r="L121" s="121"/>
      <c r="M121" s="121"/>
      <c r="N121" s="121">
        <f t="shared" si="13"/>
        <v>0</v>
      </c>
      <c r="O121" s="122"/>
      <c r="P121" s="122"/>
    </row>
    <row r="122" spans="1:16" x14ac:dyDescent="0.3">
      <c r="A122" s="702" t="s">
        <v>115</v>
      </c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</row>
    <row r="123" spans="1:16" x14ac:dyDescent="0.3">
      <c r="A123" s="702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</row>
    <row r="124" spans="1:16" x14ac:dyDescent="0.3">
      <c r="A124" s="82" t="s">
        <v>42</v>
      </c>
      <c r="B124" s="28" t="s">
        <v>43</v>
      </c>
      <c r="C124" s="28" t="s">
        <v>44</v>
      </c>
      <c r="D124" s="58" t="s">
        <v>116</v>
      </c>
      <c r="E124" s="29" t="s">
        <v>46</v>
      </c>
      <c r="F124" s="46" t="s">
        <v>47</v>
      </c>
      <c r="G124" s="46" t="s">
        <v>180</v>
      </c>
      <c r="H124" s="32">
        <v>24042615.139999997</v>
      </c>
      <c r="I124" s="32">
        <v>-3829.29</v>
      </c>
      <c r="J124" s="32">
        <f t="shared" ref="J124:J127" si="14">H124+I124</f>
        <v>24038785.849999998</v>
      </c>
      <c r="K124" s="32">
        <v>0</v>
      </c>
      <c r="L124" s="32"/>
      <c r="M124" s="32">
        <f t="shared" ref="M124:M127" si="15">K124+L124</f>
        <v>0</v>
      </c>
      <c r="N124" s="32">
        <v>0</v>
      </c>
      <c r="O124" s="32"/>
      <c r="P124" s="32">
        <f t="shared" ref="P124:P135" si="16">N124+O124</f>
        <v>0</v>
      </c>
    </row>
    <row r="125" spans="1:16" ht="36" x14ac:dyDescent="0.3">
      <c r="A125" s="36" t="s">
        <v>210</v>
      </c>
      <c r="B125" s="28" t="s">
        <v>43</v>
      </c>
      <c r="C125" s="28" t="s">
        <v>44</v>
      </c>
      <c r="D125" s="58" t="s">
        <v>116</v>
      </c>
      <c r="E125" s="29" t="s">
        <v>46</v>
      </c>
      <c r="F125" s="46" t="s">
        <v>209</v>
      </c>
      <c r="G125" s="46" t="s">
        <v>180</v>
      </c>
      <c r="H125" s="32">
        <v>44255.62</v>
      </c>
      <c r="I125" s="32">
        <v>3829.29</v>
      </c>
      <c r="J125" s="32">
        <f t="shared" si="14"/>
        <v>48084.91</v>
      </c>
      <c r="K125" s="32"/>
      <c r="L125" s="32"/>
      <c r="M125" s="32"/>
      <c r="N125" s="32"/>
      <c r="O125" s="32"/>
      <c r="P125" s="32"/>
    </row>
    <row r="126" spans="1:16" x14ac:dyDescent="0.3">
      <c r="A126" s="82" t="s">
        <v>50</v>
      </c>
      <c r="B126" s="28" t="s">
        <v>43</v>
      </c>
      <c r="C126" s="28" t="s">
        <v>44</v>
      </c>
      <c r="D126" s="58" t="s">
        <v>116</v>
      </c>
      <c r="E126" s="29" t="s">
        <v>51</v>
      </c>
      <c r="F126" s="46" t="s">
        <v>52</v>
      </c>
      <c r="G126" s="46" t="s">
        <v>180</v>
      </c>
      <c r="H126" s="32">
        <v>5105802.3600000003</v>
      </c>
      <c r="I126" s="32"/>
      <c r="J126" s="32">
        <f t="shared" si="14"/>
        <v>5105802.3600000003</v>
      </c>
      <c r="K126" s="32">
        <v>0</v>
      </c>
      <c r="L126" s="32"/>
      <c r="M126" s="32">
        <f t="shared" si="15"/>
        <v>0</v>
      </c>
      <c r="N126" s="32">
        <v>0</v>
      </c>
      <c r="O126" s="32"/>
      <c r="P126" s="32">
        <f t="shared" si="16"/>
        <v>0</v>
      </c>
    </row>
    <row r="127" spans="1:16" x14ac:dyDescent="0.3">
      <c r="A127" s="82" t="s">
        <v>118</v>
      </c>
      <c r="B127" s="28" t="s">
        <v>43</v>
      </c>
      <c r="C127" s="28" t="s">
        <v>44</v>
      </c>
      <c r="D127" s="58" t="s">
        <v>116</v>
      </c>
      <c r="E127" s="29" t="s">
        <v>54</v>
      </c>
      <c r="F127" s="46" t="s">
        <v>119</v>
      </c>
      <c r="G127" s="46" t="s">
        <v>180</v>
      </c>
      <c r="H127" s="32">
        <v>47000</v>
      </c>
      <c r="I127" s="32"/>
      <c r="J127" s="32">
        <f t="shared" si="14"/>
        <v>47000</v>
      </c>
      <c r="K127" s="32">
        <v>0</v>
      </c>
      <c r="L127" s="32"/>
      <c r="M127" s="32">
        <f t="shared" si="15"/>
        <v>0</v>
      </c>
      <c r="N127" s="32">
        <v>0</v>
      </c>
      <c r="O127" s="32"/>
      <c r="P127" s="32">
        <f t="shared" si="16"/>
        <v>0</v>
      </c>
    </row>
    <row r="128" spans="1:16" x14ac:dyDescent="0.3">
      <c r="A128" s="715" t="s">
        <v>178</v>
      </c>
      <c r="B128" s="715"/>
      <c r="C128" s="715"/>
      <c r="D128" s="715"/>
      <c r="E128" s="715"/>
      <c r="F128" s="715"/>
      <c r="G128" s="715"/>
      <c r="H128" s="101">
        <f>SUM(H124:H127)</f>
        <v>29239673.119999997</v>
      </c>
      <c r="I128" s="101">
        <f t="shared" ref="I128:P128" si="17">SUM(I124:I127)</f>
        <v>0</v>
      </c>
      <c r="J128" s="101">
        <f t="shared" si="17"/>
        <v>29239673.119999997</v>
      </c>
      <c r="K128" s="101">
        <f t="shared" si="17"/>
        <v>0</v>
      </c>
      <c r="L128" s="101">
        <f t="shared" si="17"/>
        <v>0</v>
      </c>
      <c r="M128" s="101">
        <f t="shared" si="17"/>
        <v>0</v>
      </c>
      <c r="N128" s="101">
        <f t="shared" si="17"/>
        <v>0</v>
      </c>
      <c r="O128" s="101">
        <f t="shared" si="17"/>
        <v>0</v>
      </c>
      <c r="P128" s="101">
        <f t="shared" si="17"/>
        <v>0</v>
      </c>
    </row>
    <row r="129" spans="1:16" x14ac:dyDescent="0.3">
      <c r="A129" s="82" t="s">
        <v>42</v>
      </c>
      <c r="B129" s="28" t="s">
        <v>43</v>
      </c>
      <c r="C129" s="28" t="s">
        <v>100</v>
      </c>
      <c r="D129" s="58" t="s">
        <v>121</v>
      </c>
      <c r="E129" s="29" t="s">
        <v>46</v>
      </c>
      <c r="F129" s="46" t="s">
        <v>47</v>
      </c>
      <c r="G129" s="46" t="s">
        <v>180</v>
      </c>
      <c r="H129" s="32">
        <v>40702194.93</v>
      </c>
      <c r="I129" s="32">
        <v>-2580.6</v>
      </c>
      <c r="J129" s="32">
        <f t="shared" ref="J129:J135" si="18">H129+I129</f>
        <v>40699614.329999998</v>
      </c>
      <c r="K129" s="32">
        <v>0</v>
      </c>
      <c r="L129" s="32"/>
      <c r="M129" s="32">
        <f t="shared" ref="M129:M135" si="19">K129+L129</f>
        <v>0</v>
      </c>
      <c r="N129" s="32">
        <v>0</v>
      </c>
      <c r="O129" s="32"/>
      <c r="P129" s="32">
        <f t="shared" si="16"/>
        <v>0</v>
      </c>
    </row>
    <row r="130" spans="1:16" ht="36" x14ac:dyDescent="0.3">
      <c r="A130" s="36" t="s">
        <v>210</v>
      </c>
      <c r="B130" s="28" t="s">
        <v>43</v>
      </c>
      <c r="C130" s="28" t="s">
        <v>100</v>
      </c>
      <c r="D130" s="58" t="s">
        <v>121</v>
      </c>
      <c r="E130" s="29" t="s">
        <v>46</v>
      </c>
      <c r="F130" s="46" t="s">
        <v>209</v>
      </c>
      <c r="G130" s="46" t="s">
        <v>180</v>
      </c>
      <c r="H130" s="32">
        <v>74015.05</v>
      </c>
      <c r="I130" s="32">
        <v>2580.6</v>
      </c>
      <c r="J130" s="32">
        <f t="shared" si="18"/>
        <v>76595.650000000009</v>
      </c>
      <c r="K130" s="32"/>
      <c r="L130" s="32"/>
      <c r="M130" s="32"/>
      <c r="N130" s="32"/>
      <c r="O130" s="32"/>
      <c r="P130" s="32"/>
    </row>
    <row r="131" spans="1:16" x14ac:dyDescent="0.3">
      <c r="A131" s="82" t="s">
        <v>50</v>
      </c>
      <c r="B131" s="28" t="s">
        <v>43</v>
      </c>
      <c r="C131" s="28" t="s">
        <v>100</v>
      </c>
      <c r="D131" s="58" t="s">
        <v>121</v>
      </c>
      <c r="E131" s="29" t="s">
        <v>51</v>
      </c>
      <c r="F131" s="46" t="s">
        <v>52</v>
      </c>
      <c r="G131" s="46" t="s">
        <v>180</v>
      </c>
      <c r="H131" s="32">
        <v>8983667.3300000001</v>
      </c>
      <c r="I131" s="32"/>
      <c r="J131" s="32">
        <f t="shared" si="18"/>
        <v>8983667.3300000001</v>
      </c>
      <c r="K131" s="32">
        <v>0</v>
      </c>
      <c r="L131" s="32"/>
      <c r="M131" s="32">
        <f t="shared" si="19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82" t="s">
        <v>118</v>
      </c>
      <c r="B132" s="28" t="s">
        <v>43</v>
      </c>
      <c r="C132" s="28" t="s">
        <v>100</v>
      </c>
      <c r="D132" s="58" t="s">
        <v>121</v>
      </c>
      <c r="E132" s="29" t="s">
        <v>54</v>
      </c>
      <c r="F132" s="46" t="s">
        <v>119</v>
      </c>
      <c r="G132" s="46" t="s">
        <v>180</v>
      </c>
      <c r="H132" s="32">
        <v>54991.59</v>
      </c>
      <c r="I132" s="32"/>
      <c r="J132" s="32">
        <f t="shared" si="18"/>
        <v>54991.59</v>
      </c>
      <c r="K132" s="32">
        <v>0</v>
      </c>
      <c r="L132" s="32"/>
      <c r="M132" s="32">
        <f t="shared" si="19"/>
        <v>0</v>
      </c>
      <c r="N132" s="32">
        <v>0</v>
      </c>
      <c r="O132" s="32"/>
      <c r="P132" s="32">
        <f t="shared" si="16"/>
        <v>0</v>
      </c>
    </row>
    <row r="133" spans="1:16" x14ac:dyDescent="0.3">
      <c r="A133" s="82" t="s">
        <v>236</v>
      </c>
      <c r="B133" s="28" t="s">
        <v>43</v>
      </c>
      <c r="C133" s="28" t="s">
        <v>100</v>
      </c>
      <c r="D133" s="58" t="s">
        <v>121</v>
      </c>
      <c r="E133" s="29" t="s">
        <v>54</v>
      </c>
      <c r="F133" s="46" t="s">
        <v>235</v>
      </c>
      <c r="G133" s="46" t="s">
        <v>180</v>
      </c>
      <c r="H133" s="32">
        <v>2191130</v>
      </c>
      <c r="I133" s="32"/>
      <c r="J133" s="32">
        <f t="shared" si="18"/>
        <v>2191130</v>
      </c>
      <c r="K133" s="32"/>
      <c r="L133" s="32"/>
      <c r="M133" s="32"/>
      <c r="N133" s="32"/>
      <c r="O133" s="32"/>
      <c r="P133" s="32"/>
    </row>
    <row r="134" spans="1:16" ht="24" x14ac:dyDescent="0.3">
      <c r="A134" s="82" t="s">
        <v>214</v>
      </c>
      <c r="B134" s="28" t="s">
        <v>43</v>
      </c>
      <c r="C134" s="28" t="s">
        <v>100</v>
      </c>
      <c r="D134" s="58" t="s">
        <v>121</v>
      </c>
      <c r="E134" s="29" t="s">
        <v>54</v>
      </c>
      <c r="F134" s="46" t="s">
        <v>213</v>
      </c>
      <c r="G134" s="46" t="s">
        <v>180</v>
      </c>
      <c r="H134" s="32">
        <v>12746</v>
      </c>
      <c r="I134" s="32"/>
      <c r="J134" s="32">
        <f t="shared" si="18"/>
        <v>12746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122</v>
      </c>
      <c r="B135" s="28" t="s">
        <v>43</v>
      </c>
      <c r="C135" s="28" t="s">
        <v>123</v>
      </c>
      <c r="D135" s="58" t="s">
        <v>121</v>
      </c>
      <c r="E135" s="29" t="s">
        <v>54</v>
      </c>
      <c r="F135" s="46" t="s">
        <v>124</v>
      </c>
      <c r="G135" s="46" t="s">
        <v>180</v>
      </c>
      <c r="H135" s="32">
        <v>4200</v>
      </c>
      <c r="I135" s="32"/>
      <c r="J135" s="32">
        <f t="shared" si="18"/>
        <v>4200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715" t="s">
        <v>178</v>
      </c>
      <c r="B136" s="715"/>
      <c r="C136" s="715"/>
      <c r="D136" s="715"/>
      <c r="E136" s="715"/>
      <c r="F136" s="715"/>
      <c r="G136" s="715"/>
      <c r="H136" s="101">
        <f>SUM(H129:H135)</f>
        <v>52022944.899999999</v>
      </c>
      <c r="I136" s="101">
        <f t="shared" ref="I136:P136" si="20">SUM(I129:I135)</f>
        <v>0</v>
      </c>
      <c r="J136" s="101">
        <f t="shared" si="20"/>
        <v>52022944.899999999</v>
      </c>
      <c r="K136" s="101">
        <f t="shared" si="20"/>
        <v>0</v>
      </c>
      <c r="L136" s="101">
        <f t="shared" si="20"/>
        <v>0</v>
      </c>
      <c r="M136" s="101">
        <f t="shared" si="20"/>
        <v>0</v>
      </c>
      <c r="N136" s="101">
        <f t="shared" si="20"/>
        <v>0</v>
      </c>
      <c r="O136" s="101">
        <f t="shared" si="20"/>
        <v>0</v>
      </c>
      <c r="P136" s="101">
        <f t="shared" si="20"/>
        <v>0</v>
      </c>
    </row>
    <row r="137" spans="1:16" x14ac:dyDescent="0.3">
      <c r="A137" s="706" t="s">
        <v>179</v>
      </c>
      <c r="B137" s="706"/>
      <c r="C137" s="706"/>
      <c r="D137" s="706"/>
      <c r="E137" s="706"/>
      <c r="F137" s="706"/>
      <c r="G137" s="706"/>
      <c r="H137" s="101">
        <f>H128+H136</f>
        <v>81262618.019999996</v>
      </c>
      <c r="I137" s="101">
        <f t="shared" ref="I137:P137" si="21">I128+I136</f>
        <v>0</v>
      </c>
      <c r="J137" s="101">
        <f t="shared" si="21"/>
        <v>81262618.019999996</v>
      </c>
      <c r="K137" s="101">
        <f t="shared" si="21"/>
        <v>0</v>
      </c>
      <c r="L137" s="101">
        <f t="shared" si="21"/>
        <v>0</v>
      </c>
      <c r="M137" s="101">
        <f t="shared" si="21"/>
        <v>0</v>
      </c>
      <c r="N137" s="101">
        <f t="shared" si="21"/>
        <v>0</v>
      </c>
      <c r="O137" s="101">
        <f t="shared" si="21"/>
        <v>0</v>
      </c>
      <c r="P137" s="101">
        <f t="shared" si="21"/>
        <v>0</v>
      </c>
    </row>
    <row r="138" spans="1:16" x14ac:dyDescent="0.3">
      <c r="A138" s="725" t="s">
        <v>201</v>
      </c>
      <c r="B138" s="726"/>
      <c r="C138" s="726"/>
      <c r="D138" s="726"/>
      <c r="E138" s="726"/>
      <c r="F138" s="726"/>
      <c r="G138" s="726"/>
      <c r="H138" s="726"/>
      <c r="I138" s="726"/>
      <c r="J138" s="726"/>
      <c r="K138" s="726"/>
      <c r="L138" s="726"/>
      <c r="M138" s="726"/>
      <c r="N138" s="726"/>
      <c r="O138" s="726"/>
      <c r="P138" s="727"/>
    </row>
    <row r="139" spans="1:16" x14ac:dyDescent="0.3">
      <c r="A139" s="82" t="s">
        <v>42</v>
      </c>
      <c r="B139" s="28" t="s">
        <v>43</v>
      </c>
      <c r="C139" s="28" t="s">
        <v>100</v>
      </c>
      <c r="D139" s="58" t="s">
        <v>202</v>
      </c>
      <c r="E139" s="29" t="s">
        <v>46</v>
      </c>
      <c r="F139" s="46" t="s">
        <v>47</v>
      </c>
      <c r="G139" s="46" t="s">
        <v>203</v>
      </c>
      <c r="H139" s="32">
        <v>4554000</v>
      </c>
      <c r="I139" s="32"/>
      <c r="J139" s="26">
        <f t="shared" ref="J139:J140" si="22">H139+I139</f>
        <v>4554000</v>
      </c>
      <c r="K139" s="32">
        <v>0</v>
      </c>
      <c r="L139" s="32"/>
      <c r="M139" s="26">
        <f t="shared" ref="M139:M140" si="23">K139+L139</f>
        <v>0</v>
      </c>
      <c r="N139" s="32">
        <v>0</v>
      </c>
      <c r="O139" s="147"/>
      <c r="P139" s="148">
        <f t="shared" ref="P139:P140" si="24">N139+O139</f>
        <v>0</v>
      </c>
    </row>
    <row r="140" spans="1:16" x14ac:dyDescent="0.3">
      <c r="A140" s="82" t="s">
        <v>50</v>
      </c>
      <c r="B140" s="28" t="s">
        <v>43</v>
      </c>
      <c r="C140" s="28" t="s">
        <v>100</v>
      </c>
      <c r="D140" s="58" t="s">
        <v>202</v>
      </c>
      <c r="E140" s="29" t="s">
        <v>51</v>
      </c>
      <c r="F140" s="46" t="s">
        <v>52</v>
      </c>
      <c r="G140" s="46" t="s">
        <v>203</v>
      </c>
      <c r="H140" s="32">
        <v>1375308</v>
      </c>
      <c r="I140" s="32"/>
      <c r="J140" s="26">
        <f t="shared" si="22"/>
        <v>1375308</v>
      </c>
      <c r="K140" s="32">
        <v>0</v>
      </c>
      <c r="L140" s="32"/>
      <c r="M140" s="26">
        <f t="shared" si="23"/>
        <v>0</v>
      </c>
      <c r="N140" s="32">
        <v>0</v>
      </c>
      <c r="O140" s="147"/>
      <c r="P140" s="148">
        <f t="shared" si="24"/>
        <v>0</v>
      </c>
    </row>
    <row r="141" spans="1:16" ht="15" thickBot="1" x14ac:dyDescent="0.35">
      <c r="A141" s="728" t="s">
        <v>204</v>
      </c>
      <c r="B141" s="728"/>
      <c r="C141" s="728"/>
      <c r="D141" s="728"/>
      <c r="E141" s="728"/>
      <c r="F141" s="728"/>
      <c r="G141" s="728"/>
      <c r="H141" s="149">
        <f>SUM(H139:H140)</f>
        <v>5929308</v>
      </c>
      <c r="I141" s="149">
        <f t="shared" ref="I141:P141" si="25">SUM(I139:I140)</f>
        <v>0</v>
      </c>
      <c r="J141" s="149">
        <f t="shared" si="25"/>
        <v>5929308</v>
      </c>
      <c r="K141" s="149">
        <f t="shared" si="25"/>
        <v>0</v>
      </c>
      <c r="L141" s="149">
        <f t="shared" si="25"/>
        <v>0</v>
      </c>
      <c r="M141" s="149">
        <f t="shared" si="25"/>
        <v>0</v>
      </c>
      <c r="N141" s="149">
        <f t="shared" si="25"/>
        <v>0</v>
      </c>
      <c r="O141" s="149">
        <f t="shared" si="25"/>
        <v>0</v>
      </c>
      <c r="P141" s="149">
        <f t="shared" si="25"/>
        <v>0</v>
      </c>
    </row>
    <row r="142" spans="1:16" ht="15" thickBot="1" x14ac:dyDescent="0.35">
      <c r="A142" s="729" t="s">
        <v>205</v>
      </c>
      <c r="B142" s="730"/>
      <c r="C142" s="730"/>
      <c r="D142" s="730"/>
      <c r="E142" s="730"/>
      <c r="F142" s="730"/>
      <c r="G142" s="730"/>
      <c r="H142" s="730"/>
      <c r="I142" s="730"/>
      <c r="J142" s="730"/>
      <c r="K142" s="730"/>
      <c r="L142" s="730"/>
      <c r="M142" s="730"/>
      <c r="N142" s="730"/>
      <c r="O142" s="730"/>
      <c r="P142" s="731"/>
    </row>
    <row r="143" spans="1:16" x14ac:dyDescent="0.3">
      <c r="A143" s="150" t="s">
        <v>42</v>
      </c>
      <c r="B143" s="56" t="s">
        <v>43</v>
      </c>
      <c r="C143" s="56" t="s">
        <v>100</v>
      </c>
      <c r="D143" s="56" t="s">
        <v>206</v>
      </c>
      <c r="E143" s="56" t="s">
        <v>46</v>
      </c>
      <c r="F143" s="56" t="s">
        <v>47</v>
      </c>
      <c r="G143" s="46" t="s">
        <v>207</v>
      </c>
      <c r="H143" s="151">
        <v>251508</v>
      </c>
      <c r="I143" s="152"/>
      <c r="J143" s="26">
        <f t="shared" ref="J143:J144" si="26">H143+I143</f>
        <v>251508</v>
      </c>
      <c r="K143" s="26">
        <v>0</v>
      </c>
      <c r="L143" s="153"/>
      <c r="M143" s="26">
        <f t="shared" ref="M143:M144" si="27">K143+L143</f>
        <v>0</v>
      </c>
      <c r="N143" s="32">
        <v>0</v>
      </c>
      <c r="O143" s="147"/>
      <c r="P143" s="148">
        <f t="shared" ref="P143:P144" si="28">N143+O143</f>
        <v>0</v>
      </c>
    </row>
    <row r="144" spans="1:16" x14ac:dyDescent="0.3">
      <c r="A144" s="37" t="s">
        <v>50</v>
      </c>
      <c r="B144" s="61" t="s">
        <v>43</v>
      </c>
      <c r="C144" s="61" t="s">
        <v>100</v>
      </c>
      <c r="D144" s="61" t="s">
        <v>206</v>
      </c>
      <c r="E144" s="61" t="s">
        <v>51</v>
      </c>
      <c r="F144" s="61" t="s">
        <v>52</v>
      </c>
      <c r="G144" s="161" t="s">
        <v>207</v>
      </c>
      <c r="H144" s="154">
        <v>75955.42</v>
      </c>
      <c r="I144" s="162"/>
      <c r="J144" s="51">
        <f t="shared" si="26"/>
        <v>75955.42</v>
      </c>
      <c r="K144" s="51">
        <v>0</v>
      </c>
      <c r="L144" s="156"/>
      <c r="M144" s="51">
        <f t="shared" si="27"/>
        <v>0</v>
      </c>
      <c r="N144" s="38">
        <v>0</v>
      </c>
      <c r="O144" s="163"/>
      <c r="P144" s="164">
        <f t="shared" si="28"/>
        <v>0</v>
      </c>
    </row>
    <row r="145" spans="1:16" x14ac:dyDescent="0.3">
      <c r="A145" s="706" t="s">
        <v>208</v>
      </c>
      <c r="B145" s="706"/>
      <c r="C145" s="706"/>
      <c r="D145" s="706"/>
      <c r="E145" s="706"/>
      <c r="F145" s="706"/>
      <c r="G145" s="706"/>
      <c r="H145" s="98">
        <f>SUM(H143:H144)</f>
        <v>327463.42</v>
      </c>
      <c r="I145" s="98">
        <f>SUM(I143:I144)</f>
        <v>0</v>
      </c>
      <c r="J145" s="98">
        <f>H145+I145</f>
        <v>327463.42</v>
      </c>
      <c r="K145" s="98">
        <f t="shared" ref="K145" si="29">SUM(K143:K144)</f>
        <v>0</v>
      </c>
      <c r="L145" s="98"/>
      <c r="M145" s="98"/>
      <c r="N145" s="98">
        <f>SUM(N143:N144)</f>
        <v>0</v>
      </c>
      <c r="O145" s="98"/>
      <c r="P145" s="98"/>
    </row>
    <row r="146" spans="1:16" ht="30" customHeight="1" x14ac:dyDescent="0.3">
      <c r="A146" s="735" t="s">
        <v>216</v>
      </c>
      <c r="B146" s="736"/>
      <c r="C146" s="736"/>
      <c r="D146" s="736"/>
      <c r="E146" s="736"/>
      <c r="F146" s="736"/>
      <c r="G146" s="736"/>
      <c r="H146" s="736"/>
      <c r="I146" s="736"/>
      <c r="J146" s="736"/>
      <c r="K146" s="736"/>
      <c r="L146" s="736"/>
      <c r="M146" s="736"/>
      <c r="N146" s="736"/>
      <c r="O146" s="736"/>
      <c r="P146" s="737"/>
    </row>
    <row r="147" spans="1:16" x14ac:dyDescent="0.3">
      <c r="A147" s="150" t="s">
        <v>42</v>
      </c>
      <c r="B147" s="56" t="s">
        <v>43</v>
      </c>
      <c r="C147" s="56" t="s">
        <v>100</v>
      </c>
      <c r="D147" s="58" t="s">
        <v>217</v>
      </c>
      <c r="E147" s="58" t="s">
        <v>46</v>
      </c>
      <c r="F147" s="56" t="s">
        <v>47</v>
      </c>
      <c r="G147" s="46" t="s">
        <v>218</v>
      </c>
      <c r="H147" s="155">
        <v>99000</v>
      </c>
      <c r="I147" s="155"/>
      <c r="J147" s="26">
        <f t="shared" ref="J147:J148" si="30">H147+I147</f>
        <v>99000</v>
      </c>
      <c r="K147" s="32">
        <v>0</v>
      </c>
      <c r="L147" s="34"/>
      <c r="M147" s="26">
        <f t="shared" ref="M147:M148" si="31">K147+L147</f>
        <v>0</v>
      </c>
      <c r="N147" s="32">
        <v>0</v>
      </c>
      <c r="O147" s="147"/>
      <c r="P147" s="148">
        <f t="shared" ref="P147:P148" si="32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58" t="s">
        <v>217</v>
      </c>
      <c r="E148" s="58" t="s">
        <v>51</v>
      </c>
      <c r="F148" s="61" t="s">
        <v>52</v>
      </c>
      <c r="G148" s="46" t="s">
        <v>218</v>
      </c>
      <c r="H148" s="155">
        <v>29898</v>
      </c>
      <c r="I148" s="155"/>
      <c r="J148" s="51">
        <f t="shared" si="30"/>
        <v>29898</v>
      </c>
      <c r="K148" s="32">
        <v>0</v>
      </c>
      <c r="L148" s="34"/>
      <c r="M148" s="51">
        <f t="shared" si="31"/>
        <v>0</v>
      </c>
      <c r="N148" s="32">
        <v>0</v>
      </c>
      <c r="O148" s="147"/>
      <c r="P148" s="164">
        <f t="shared" si="32"/>
        <v>0</v>
      </c>
    </row>
    <row r="149" spans="1:16" x14ac:dyDescent="0.3">
      <c r="A149" s="706" t="s">
        <v>215</v>
      </c>
      <c r="B149" s="706"/>
      <c r="C149" s="706"/>
      <c r="D149" s="706"/>
      <c r="E149" s="706"/>
      <c r="F149" s="706"/>
      <c r="G149" s="706"/>
      <c r="H149" s="98">
        <f>SUM(H147:H148)</f>
        <v>128898</v>
      </c>
      <c r="I149" s="98">
        <f t="shared" ref="I149:P149" si="33">SUM(I147:I148)</f>
        <v>0</v>
      </c>
      <c r="J149" s="98">
        <f t="shared" si="33"/>
        <v>128898</v>
      </c>
      <c r="K149" s="98">
        <f t="shared" si="33"/>
        <v>0</v>
      </c>
      <c r="L149" s="98">
        <f t="shared" si="33"/>
        <v>0</v>
      </c>
      <c r="M149" s="98">
        <f t="shared" si="33"/>
        <v>0</v>
      </c>
      <c r="N149" s="98">
        <f t="shared" si="33"/>
        <v>0</v>
      </c>
      <c r="O149" s="98">
        <f t="shared" si="33"/>
        <v>0</v>
      </c>
      <c r="P149" s="98">
        <f t="shared" si="33"/>
        <v>0</v>
      </c>
    </row>
    <row r="150" spans="1:16" ht="28.95" customHeight="1" x14ac:dyDescent="0.3">
      <c r="A150" s="723" t="s">
        <v>160</v>
      </c>
      <c r="B150" s="687"/>
      <c r="C150" s="687"/>
      <c r="D150" s="687"/>
      <c r="E150" s="687"/>
      <c r="F150" s="687"/>
      <c r="G150" s="687"/>
      <c r="H150" s="687"/>
      <c r="I150" s="687"/>
      <c r="J150" s="687"/>
      <c r="K150" s="687"/>
      <c r="L150" s="687"/>
      <c r="M150" s="687"/>
      <c r="N150" s="687"/>
      <c r="O150" s="687"/>
      <c r="P150" s="724"/>
    </row>
    <row r="151" spans="1:16" ht="26.4" x14ac:dyDescent="0.3">
      <c r="A151" s="104" t="s">
        <v>161</v>
      </c>
      <c r="B151" s="40">
        <v>10</v>
      </c>
      <c r="C151" s="40" t="s">
        <v>162</v>
      </c>
      <c r="D151" s="45" t="s">
        <v>163</v>
      </c>
      <c r="E151" s="45" t="s">
        <v>174</v>
      </c>
      <c r="F151" s="45" t="s">
        <v>165</v>
      </c>
      <c r="G151" s="45" t="s">
        <v>182</v>
      </c>
      <c r="H151" s="32">
        <v>1916000</v>
      </c>
      <c r="I151" s="32"/>
      <c r="J151" s="32">
        <f>H151+I151</f>
        <v>1916000</v>
      </c>
      <c r="K151" s="32">
        <v>0</v>
      </c>
      <c r="L151" s="32"/>
      <c r="M151" s="32">
        <f>K151+L151</f>
        <v>0</v>
      </c>
      <c r="N151" s="32">
        <v>0</v>
      </c>
      <c r="O151" s="97"/>
      <c r="P151" s="32">
        <f>N151+O151</f>
        <v>0</v>
      </c>
    </row>
    <row r="152" spans="1:16" x14ac:dyDescent="0.3">
      <c r="A152" s="708" t="s">
        <v>167</v>
      </c>
      <c r="B152" s="709"/>
      <c r="C152" s="709"/>
      <c r="D152" s="709"/>
      <c r="E152" s="709"/>
      <c r="F152" s="709"/>
      <c r="G152" s="710"/>
      <c r="H152" s="101">
        <f t="shared" ref="H152:P152" si="34">SUM(H151:H151)</f>
        <v>1916000</v>
      </c>
      <c r="I152" s="101">
        <f t="shared" si="34"/>
        <v>0</v>
      </c>
      <c r="J152" s="101">
        <f t="shared" si="34"/>
        <v>1916000</v>
      </c>
      <c r="K152" s="101">
        <f t="shared" si="34"/>
        <v>0</v>
      </c>
      <c r="L152" s="101">
        <f t="shared" si="34"/>
        <v>0</v>
      </c>
      <c r="M152" s="101">
        <f t="shared" si="34"/>
        <v>0</v>
      </c>
      <c r="N152" s="101">
        <f t="shared" si="34"/>
        <v>0</v>
      </c>
      <c r="O152" s="101">
        <f t="shared" si="34"/>
        <v>0</v>
      </c>
      <c r="P152" s="101">
        <f t="shared" si="34"/>
        <v>0</v>
      </c>
    </row>
    <row r="153" spans="1:16" ht="25.2" customHeight="1" x14ac:dyDescent="0.3">
      <c r="A153" s="711" t="s">
        <v>168</v>
      </c>
      <c r="B153" s="712"/>
      <c r="C153" s="712"/>
      <c r="D153" s="712"/>
      <c r="E153" s="712"/>
      <c r="F153" s="712"/>
      <c r="G153" s="712"/>
      <c r="H153" s="712"/>
      <c r="I153" s="712"/>
      <c r="J153" s="712"/>
      <c r="K153" s="712"/>
      <c r="L153" s="712"/>
      <c r="M153" s="712"/>
      <c r="N153" s="712"/>
      <c r="O153" s="712"/>
      <c r="P153" s="713"/>
    </row>
    <row r="154" spans="1:16" ht="25.2" customHeight="1" x14ac:dyDescent="0.3">
      <c r="A154" s="82" t="s">
        <v>236</v>
      </c>
      <c r="B154" s="106" t="s">
        <v>43</v>
      </c>
      <c r="C154" s="106" t="s">
        <v>100</v>
      </c>
      <c r="D154" s="107" t="s">
        <v>169</v>
      </c>
      <c r="E154" s="107" t="s">
        <v>54</v>
      </c>
      <c r="F154" s="107" t="s">
        <v>235</v>
      </c>
      <c r="G154" s="108" t="s">
        <v>170</v>
      </c>
      <c r="H154" s="32">
        <v>24196.5</v>
      </c>
      <c r="I154" s="32"/>
      <c r="J154" s="32">
        <f>H154+I154</f>
        <v>24196.5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ht="25.2" customHeight="1" x14ac:dyDescent="0.3">
      <c r="A155" s="105" t="s">
        <v>175</v>
      </c>
      <c r="B155" s="40" t="s">
        <v>172</v>
      </c>
      <c r="C155" s="40" t="s">
        <v>173</v>
      </c>
      <c r="D155" s="45" t="s">
        <v>169</v>
      </c>
      <c r="E155" s="45" t="s">
        <v>174</v>
      </c>
      <c r="F155" s="45" t="s">
        <v>171</v>
      </c>
      <c r="G155" s="45" t="s">
        <v>170</v>
      </c>
      <c r="H155" s="32">
        <v>93777</v>
      </c>
      <c r="I155" s="32"/>
      <c r="J155" s="32">
        <f>H155+I155</f>
        <v>93777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ht="26.4" x14ac:dyDescent="0.3">
      <c r="A156" s="105" t="s">
        <v>161</v>
      </c>
      <c r="B156" s="106" t="s">
        <v>43</v>
      </c>
      <c r="C156" s="106" t="s">
        <v>100</v>
      </c>
      <c r="D156" s="107" t="s">
        <v>169</v>
      </c>
      <c r="E156" s="107" t="s">
        <v>164</v>
      </c>
      <c r="F156" s="107" t="s">
        <v>165</v>
      </c>
      <c r="G156" s="108" t="s">
        <v>170</v>
      </c>
      <c r="H156" s="32">
        <v>876245</v>
      </c>
      <c r="I156" s="32"/>
      <c r="J156" s="32">
        <f>H156+I156</f>
        <v>876245</v>
      </c>
      <c r="K156" s="32">
        <v>0</v>
      </c>
      <c r="L156" s="32"/>
      <c r="M156" s="32">
        <f t="shared" ref="M156:M157" si="35">K156+L156</f>
        <v>0</v>
      </c>
      <c r="N156" s="32">
        <v>0</v>
      </c>
      <c r="O156" s="97"/>
      <c r="P156" s="32">
        <f t="shared" ref="P156:P157" si="36">N156+O156</f>
        <v>0</v>
      </c>
    </row>
    <row r="157" spans="1:16" x14ac:dyDescent="0.3">
      <c r="A157" s="40" t="s">
        <v>91</v>
      </c>
      <c r="B157" s="106" t="s">
        <v>43</v>
      </c>
      <c r="C157" s="106" t="s">
        <v>100</v>
      </c>
      <c r="D157" s="107" t="s">
        <v>169</v>
      </c>
      <c r="E157" s="107" t="s">
        <v>164</v>
      </c>
      <c r="F157" s="107" t="s">
        <v>92</v>
      </c>
      <c r="G157" s="108" t="s">
        <v>170</v>
      </c>
      <c r="H157" s="32">
        <v>1717.5</v>
      </c>
      <c r="I157" s="32"/>
      <c r="J157" s="32">
        <f>H157+I157</f>
        <v>1717.5</v>
      </c>
      <c r="K157" s="32">
        <v>0</v>
      </c>
      <c r="L157" s="32"/>
      <c r="M157" s="32">
        <f t="shared" si="35"/>
        <v>0</v>
      </c>
      <c r="N157" s="32">
        <v>0</v>
      </c>
      <c r="O157" s="97"/>
      <c r="P157" s="32">
        <f t="shared" si="36"/>
        <v>0</v>
      </c>
    </row>
    <row r="158" spans="1:16" x14ac:dyDescent="0.3">
      <c r="A158" s="708" t="s">
        <v>176</v>
      </c>
      <c r="B158" s="709"/>
      <c r="C158" s="709"/>
      <c r="D158" s="709"/>
      <c r="E158" s="709"/>
      <c r="F158" s="709"/>
      <c r="G158" s="710"/>
      <c r="H158" s="101">
        <f>SUM(H154:H157)</f>
        <v>995936</v>
      </c>
      <c r="I158" s="101">
        <f t="shared" ref="I158:P158" si="37">SUM(I154:I157)</f>
        <v>0</v>
      </c>
      <c r="J158" s="101">
        <f t="shared" si="37"/>
        <v>995936</v>
      </c>
      <c r="K158" s="101">
        <f t="shared" si="37"/>
        <v>0</v>
      </c>
      <c r="L158" s="101">
        <f t="shared" si="37"/>
        <v>0</v>
      </c>
      <c r="M158" s="101">
        <f t="shared" si="37"/>
        <v>0</v>
      </c>
      <c r="N158" s="101">
        <f t="shared" si="37"/>
        <v>0</v>
      </c>
      <c r="O158" s="101">
        <f t="shared" si="37"/>
        <v>0</v>
      </c>
      <c r="P158" s="101">
        <f t="shared" si="37"/>
        <v>0</v>
      </c>
    </row>
    <row r="159" spans="1:16" x14ac:dyDescent="0.3">
      <c r="A159" s="717" t="s">
        <v>187</v>
      </c>
      <c r="B159" s="718"/>
      <c r="C159" s="718"/>
      <c r="D159" s="718"/>
      <c r="E159" s="718"/>
      <c r="F159" s="718"/>
      <c r="G159" s="718"/>
      <c r="H159" s="718"/>
      <c r="I159" s="718"/>
      <c r="J159" s="718"/>
      <c r="K159" s="718"/>
      <c r="L159" s="718"/>
      <c r="M159" s="718"/>
      <c r="N159" s="718"/>
      <c r="O159" s="718"/>
      <c r="P159" s="719"/>
    </row>
    <row r="160" spans="1:16" x14ac:dyDescent="0.3">
      <c r="A160" s="129" t="s">
        <v>81</v>
      </c>
      <c r="B160" s="130" t="s">
        <v>43</v>
      </c>
      <c r="C160" s="131" t="s">
        <v>100</v>
      </c>
      <c r="D160" s="131" t="s">
        <v>188</v>
      </c>
      <c r="E160" s="131">
        <v>244</v>
      </c>
      <c r="F160" s="131" t="s">
        <v>82</v>
      </c>
      <c r="G160" s="132" t="s">
        <v>189</v>
      </c>
      <c r="H160" s="32">
        <v>3150000</v>
      </c>
      <c r="I160" s="32"/>
      <c r="J160" s="32">
        <f>H160+I160</f>
        <v>3150000</v>
      </c>
      <c r="K160" s="32">
        <v>0</v>
      </c>
      <c r="L160" s="32"/>
      <c r="M160" s="32">
        <f t="shared" ref="M160" si="38">K160+L160</f>
        <v>0</v>
      </c>
      <c r="N160" s="32">
        <v>0</v>
      </c>
      <c r="O160" s="97"/>
      <c r="P160" s="32">
        <f t="shared" ref="P160" si="39">N160+O160</f>
        <v>0</v>
      </c>
    </row>
    <row r="161" spans="1:16" x14ac:dyDescent="0.3">
      <c r="A161" s="708" t="s">
        <v>190</v>
      </c>
      <c r="B161" s="709"/>
      <c r="C161" s="709"/>
      <c r="D161" s="709"/>
      <c r="E161" s="709"/>
      <c r="F161" s="709"/>
      <c r="G161" s="710"/>
      <c r="H161" s="101">
        <f>SUM(H160)</f>
        <v>3150000</v>
      </c>
      <c r="I161" s="101">
        <f t="shared" ref="I161:P161" si="40">SUM(I160)</f>
        <v>0</v>
      </c>
      <c r="J161" s="101">
        <f t="shared" si="40"/>
        <v>3150000</v>
      </c>
      <c r="K161" s="101">
        <f t="shared" si="40"/>
        <v>0</v>
      </c>
      <c r="L161" s="101">
        <f t="shared" si="40"/>
        <v>0</v>
      </c>
      <c r="M161" s="101">
        <f t="shared" si="40"/>
        <v>0</v>
      </c>
      <c r="N161" s="101">
        <f t="shared" si="40"/>
        <v>0</v>
      </c>
      <c r="O161" s="101">
        <f t="shared" si="40"/>
        <v>0</v>
      </c>
      <c r="P161" s="101">
        <f t="shared" si="40"/>
        <v>0</v>
      </c>
    </row>
    <row r="162" spans="1:16" x14ac:dyDescent="0.3">
      <c r="A162" s="720" t="s">
        <v>191</v>
      </c>
      <c r="B162" s="721"/>
      <c r="C162" s="721"/>
      <c r="D162" s="721"/>
      <c r="E162" s="721"/>
      <c r="F162" s="721"/>
      <c r="G162" s="721"/>
      <c r="H162" s="721"/>
      <c r="I162" s="721"/>
      <c r="J162" s="721"/>
      <c r="K162" s="721"/>
      <c r="L162" s="721"/>
      <c r="M162" s="721"/>
      <c r="N162" s="721"/>
      <c r="O162" s="721"/>
      <c r="P162" s="722"/>
    </row>
    <row r="163" spans="1:16" x14ac:dyDescent="0.3">
      <c r="A163" s="133" t="s">
        <v>259</v>
      </c>
      <c r="B163" s="133" t="s">
        <v>172</v>
      </c>
      <c r="C163" s="133" t="s">
        <v>173</v>
      </c>
      <c r="D163" s="134" t="s">
        <v>193</v>
      </c>
      <c r="E163" s="134" t="s">
        <v>174</v>
      </c>
      <c r="F163" s="134" t="s">
        <v>171</v>
      </c>
      <c r="G163" s="132" t="s">
        <v>195</v>
      </c>
      <c r="H163" s="32">
        <v>7084</v>
      </c>
      <c r="I163" s="32"/>
      <c r="J163" s="32">
        <f t="shared" ref="J163:J166" si="41">H163+I163</f>
        <v>7084</v>
      </c>
      <c r="K163" s="32">
        <v>0</v>
      </c>
      <c r="L163" s="32"/>
      <c r="M163" s="32">
        <f t="shared" ref="M163:M166" si="42">K163+L163</f>
        <v>0</v>
      </c>
      <c r="N163" s="32">
        <v>0</v>
      </c>
      <c r="O163" s="97"/>
      <c r="P163" s="32">
        <f t="shared" ref="P163:P166" si="43">N163+O163</f>
        <v>0</v>
      </c>
    </row>
    <row r="164" spans="1:16" x14ac:dyDescent="0.3">
      <c r="A164" s="133" t="s">
        <v>259</v>
      </c>
      <c r="B164" s="133" t="s">
        <v>172</v>
      </c>
      <c r="C164" s="133" t="s">
        <v>173</v>
      </c>
      <c r="D164" s="134" t="s">
        <v>194</v>
      </c>
      <c r="E164" s="134" t="s">
        <v>174</v>
      </c>
      <c r="F164" s="134" t="s">
        <v>171</v>
      </c>
      <c r="G164" s="132" t="s">
        <v>48</v>
      </c>
      <c r="H164" s="32">
        <v>3036</v>
      </c>
      <c r="I164" s="32"/>
      <c r="J164" s="32">
        <f t="shared" si="41"/>
        <v>3036</v>
      </c>
      <c r="K164" s="32">
        <v>0</v>
      </c>
      <c r="L164" s="32"/>
      <c r="M164" s="32">
        <f t="shared" si="42"/>
        <v>0</v>
      </c>
      <c r="N164" s="32">
        <v>0</v>
      </c>
      <c r="O164" s="97"/>
      <c r="P164" s="32">
        <f t="shared" si="43"/>
        <v>0</v>
      </c>
    </row>
    <row r="165" spans="1:16" ht="26.4" x14ac:dyDescent="0.3">
      <c r="A165" s="133" t="s">
        <v>192</v>
      </c>
      <c r="B165" s="133" t="s">
        <v>172</v>
      </c>
      <c r="C165" s="133" t="s">
        <v>173</v>
      </c>
      <c r="D165" s="134" t="s">
        <v>193</v>
      </c>
      <c r="E165" s="134" t="s">
        <v>164</v>
      </c>
      <c r="F165" s="134" t="s">
        <v>165</v>
      </c>
      <c r="G165" s="132" t="s">
        <v>195</v>
      </c>
      <c r="H165" s="32">
        <v>1260000</v>
      </c>
      <c r="I165" s="32"/>
      <c r="J165" s="32">
        <f t="shared" si="41"/>
        <v>1260000</v>
      </c>
      <c r="K165" s="32">
        <v>0</v>
      </c>
      <c r="L165" s="32"/>
      <c r="M165" s="32">
        <f t="shared" si="42"/>
        <v>0</v>
      </c>
      <c r="N165" s="32">
        <v>0</v>
      </c>
      <c r="O165" s="97"/>
      <c r="P165" s="32">
        <f t="shared" si="43"/>
        <v>0</v>
      </c>
    </row>
    <row r="166" spans="1:16" ht="26.4" x14ac:dyDescent="0.3">
      <c r="A166" s="133" t="s">
        <v>192</v>
      </c>
      <c r="B166" s="133" t="s">
        <v>172</v>
      </c>
      <c r="C166" s="133" t="s">
        <v>173</v>
      </c>
      <c r="D166" s="134" t="s">
        <v>194</v>
      </c>
      <c r="E166" s="134" t="s">
        <v>164</v>
      </c>
      <c r="F166" s="134" t="s">
        <v>165</v>
      </c>
      <c r="G166" s="132" t="s">
        <v>48</v>
      </c>
      <c r="H166" s="32">
        <v>540000</v>
      </c>
      <c r="I166" s="32"/>
      <c r="J166" s="32">
        <f t="shared" si="41"/>
        <v>540000</v>
      </c>
      <c r="K166" s="32">
        <v>0</v>
      </c>
      <c r="L166" s="32"/>
      <c r="M166" s="32">
        <f t="shared" si="42"/>
        <v>0</v>
      </c>
      <c r="N166" s="32">
        <v>0</v>
      </c>
      <c r="O166" s="97"/>
      <c r="P166" s="32">
        <f t="shared" si="43"/>
        <v>0</v>
      </c>
    </row>
    <row r="167" spans="1:16" x14ac:dyDescent="0.3">
      <c r="A167" s="708" t="s">
        <v>196</v>
      </c>
      <c r="B167" s="709"/>
      <c r="C167" s="709"/>
      <c r="D167" s="709"/>
      <c r="E167" s="709"/>
      <c r="F167" s="709"/>
      <c r="G167" s="710"/>
      <c r="H167" s="101">
        <f>SUM(H163:H166)</f>
        <v>1810120</v>
      </c>
      <c r="I167" s="101">
        <f t="shared" ref="I167:P167" si="44">SUM(I163:I166)</f>
        <v>0</v>
      </c>
      <c r="J167" s="101">
        <f>SUM(J163:J166)</f>
        <v>1810120</v>
      </c>
      <c r="K167" s="101">
        <f t="shared" si="44"/>
        <v>0</v>
      </c>
      <c r="L167" s="101">
        <f t="shared" si="44"/>
        <v>0</v>
      </c>
      <c r="M167" s="101">
        <f t="shared" si="44"/>
        <v>0</v>
      </c>
      <c r="N167" s="101">
        <f t="shared" si="44"/>
        <v>0</v>
      </c>
      <c r="O167" s="101">
        <f t="shared" si="44"/>
        <v>0</v>
      </c>
      <c r="P167" s="101">
        <f t="shared" si="44"/>
        <v>0</v>
      </c>
    </row>
    <row r="168" spans="1:16" x14ac:dyDescent="0.3">
      <c r="A168" s="738" t="s">
        <v>260</v>
      </c>
      <c r="B168" s="739"/>
      <c r="C168" s="739"/>
      <c r="D168" s="739"/>
      <c r="E168" s="739"/>
      <c r="F168" s="739"/>
      <c r="G168" s="739"/>
      <c r="H168" s="739"/>
      <c r="I168" s="739"/>
      <c r="J168" s="739"/>
      <c r="K168" s="739"/>
      <c r="L168" s="739"/>
      <c r="M168" s="739"/>
      <c r="N168" s="739"/>
      <c r="O168" s="739"/>
      <c r="P168" s="740"/>
    </row>
    <row r="169" spans="1:16" x14ac:dyDescent="0.3">
      <c r="A169" s="40" t="s">
        <v>73</v>
      </c>
      <c r="B169" s="133" t="s">
        <v>43</v>
      </c>
      <c r="C169" s="133" t="s">
        <v>100</v>
      </c>
      <c r="D169" s="134" t="s">
        <v>224</v>
      </c>
      <c r="E169" s="134" t="s">
        <v>54</v>
      </c>
      <c r="F169" s="134" t="s">
        <v>74</v>
      </c>
      <c r="G169" s="132" t="s">
        <v>225</v>
      </c>
      <c r="H169" s="32">
        <v>305248.5</v>
      </c>
      <c r="I169" s="32"/>
      <c r="J169" s="32">
        <f t="shared" ref="J169:J174" si="45">H169+I169</f>
        <v>305248.5</v>
      </c>
      <c r="K169" s="32">
        <v>0</v>
      </c>
      <c r="L169" s="32"/>
      <c r="M169" s="32">
        <f t="shared" ref="M169:M180" si="46">K169+L169</f>
        <v>0</v>
      </c>
      <c r="N169" s="32">
        <v>0</v>
      </c>
      <c r="O169" s="97"/>
      <c r="P169" s="32">
        <f t="shared" ref="P169:P180" si="47">N169+O169</f>
        <v>0</v>
      </c>
    </row>
    <row r="170" spans="1:16" x14ac:dyDescent="0.3">
      <c r="A170" s="82" t="s">
        <v>220</v>
      </c>
      <c r="B170" s="133" t="s">
        <v>43</v>
      </c>
      <c r="C170" s="133" t="s">
        <v>100</v>
      </c>
      <c r="D170" s="134" t="s">
        <v>224</v>
      </c>
      <c r="E170" s="134" t="s">
        <v>54</v>
      </c>
      <c r="F170" s="134" t="s">
        <v>219</v>
      </c>
      <c r="G170" s="132" t="s">
        <v>225</v>
      </c>
      <c r="H170" s="32">
        <v>1363461.3</v>
      </c>
      <c r="I170" s="32"/>
      <c r="J170" s="32">
        <f t="shared" si="45"/>
        <v>1363461.3</v>
      </c>
      <c r="K170" s="32">
        <v>0</v>
      </c>
      <c r="L170" s="32"/>
      <c r="M170" s="32">
        <f t="shared" si="46"/>
        <v>0</v>
      </c>
      <c r="N170" s="32">
        <v>0</v>
      </c>
      <c r="O170" s="97"/>
      <c r="P170" s="32">
        <f t="shared" si="47"/>
        <v>0</v>
      </c>
    </row>
    <row r="171" spans="1:16" x14ac:dyDescent="0.3">
      <c r="A171" s="40" t="s">
        <v>91</v>
      </c>
      <c r="B171" s="133" t="s">
        <v>43</v>
      </c>
      <c r="C171" s="133" t="s">
        <v>100</v>
      </c>
      <c r="D171" s="134" t="s">
        <v>226</v>
      </c>
      <c r="E171" s="134" t="s">
        <v>54</v>
      </c>
      <c r="F171" s="134" t="s">
        <v>92</v>
      </c>
      <c r="G171" s="132" t="s">
        <v>225</v>
      </c>
      <c r="H171" s="32">
        <v>34990.199999999997</v>
      </c>
      <c r="I171" s="32"/>
      <c r="J171" s="32">
        <f>H171+I171</f>
        <v>34990.199999999997</v>
      </c>
      <c r="K171" s="32"/>
      <c r="L171" s="32"/>
      <c r="M171" s="32"/>
      <c r="N171" s="32"/>
      <c r="O171" s="97"/>
      <c r="P171" s="32"/>
    </row>
    <row r="172" spans="1:16" x14ac:dyDescent="0.3">
      <c r="A172" s="40" t="s">
        <v>73</v>
      </c>
      <c r="B172" s="133" t="s">
        <v>43</v>
      </c>
      <c r="C172" s="133" t="s">
        <v>100</v>
      </c>
      <c r="D172" s="134" t="s">
        <v>226</v>
      </c>
      <c r="E172" s="134" t="s">
        <v>54</v>
      </c>
      <c r="F172" s="134" t="s">
        <v>74</v>
      </c>
      <c r="G172" s="132" t="s">
        <v>48</v>
      </c>
      <c r="H172" s="32">
        <v>33916.5</v>
      </c>
      <c r="I172" s="32"/>
      <c r="J172" s="32">
        <f>H172+I172</f>
        <v>33916.5</v>
      </c>
      <c r="K172" s="32">
        <v>0</v>
      </c>
      <c r="L172" s="32"/>
      <c r="M172" s="32">
        <f>K172+L172</f>
        <v>0</v>
      </c>
      <c r="N172" s="32">
        <v>0</v>
      </c>
      <c r="O172" s="97"/>
      <c r="P172" s="32">
        <f>N172+O172</f>
        <v>0</v>
      </c>
    </row>
    <row r="173" spans="1:16" x14ac:dyDescent="0.3">
      <c r="A173" s="82" t="s">
        <v>220</v>
      </c>
      <c r="B173" s="133" t="s">
        <v>43</v>
      </c>
      <c r="C173" s="133" t="s">
        <v>100</v>
      </c>
      <c r="D173" s="134" t="s">
        <v>226</v>
      </c>
      <c r="E173" s="134" t="s">
        <v>54</v>
      </c>
      <c r="F173" s="134" t="s">
        <v>219</v>
      </c>
      <c r="G173" s="132" t="s">
        <v>48</v>
      </c>
      <c r="H173" s="32">
        <v>151495.70000000001</v>
      </c>
      <c r="I173" s="32"/>
      <c r="J173" s="32">
        <f t="shared" si="45"/>
        <v>151495.70000000001</v>
      </c>
      <c r="K173" s="32">
        <v>0</v>
      </c>
      <c r="L173" s="32"/>
      <c r="M173" s="32">
        <f t="shared" si="46"/>
        <v>0</v>
      </c>
      <c r="N173" s="32">
        <v>0</v>
      </c>
      <c r="O173" s="97"/>
      <c r="P173" s="32">
        <f t="shared" si="47"/>
        <v>0</v>
      </c>
    </row>
    <row r="174" spans="1:16" x14ac:dyDescent="0.3">
      <c r="A174" s="40" t="s">
        <v>91</v>
      </c>
      <c r="B174" s="133" t="s">
        <v>43</v>
      </c>
      <c r="C174" s="133" t="s">
        <v>100</v>
      </c>
      <c r="D174" s="134" t="s">
        <v>226</v>
      </c>
      <c r="E174" s="134" t="s">
        <v>54</v>
      </c>
      <c r="F174" s="134" t="s">
        <v>92</v>
      </c>
      <c r="G174" s="333" t="s">
        <v>48</v>
      </c>
      <c r="H174" s="32">
        <v>3887.8</v>
      </c>
      <c r="I174" s="32"/>
      <c r="J174" s="32">
        <f t="shared" si="45"/>
        <v>3887.8</v>
      </c>
      <c r="K174" s="32"/>
      <c r="L174" s="32"/>
      <c r="M174" s="32"/>
      <c r="N174" s="32"/>
      <c r="O174" s="97"/>
      <c r="P174" s="32"/>
    </row>
    <row r="175" spans="1:16" x14ac:dyDescent="0.3">
      <c r="A175" s="708" t="s">
        <v>230</v>
      </c>
      <c r="B175" s="709"/>
      <c r="C175" s="709"/>
      <c r="D175" s="709"/>
      <c r="E175" s="709"/>
      <c r="F175" s="709"/>
      <c r="G175" s="710"/>
      <c r="H175" s="101">
        <f>SUM(H169:H174)</f>
        <v>1893000</v>
      </c>
      <c r="I175" s="101">
        <f t="shared" ref="I175:P175" si="48">SUM(I169:I174)</f>
        <v>0</v>
      </c>
      <c r="J175" s="101">
        <f t="shared" si="48"/>
        <v>1893000</v>
      </c>
      <c r="K175" s="101">
        <f t="shared" si="48"/>
        <v>0</v>
      </c>
      <c r="L175" s="101">
        <f t="shared" si="48"/>
        <v>0</v>
      </c>
      <c r="M175" s="101">
        <f t="shared" si="48"/>
        <v>0</v>
      </c>
      <c r="N175" s="101">
        <f t="shared" si="48"/>
        <v>0</v>
      </c>
      <c r="O175" s="101">
        <f t="shared" si="48"/>
        <v>0</v>
      </c>
      <c r="P175" s="101">
        <f t="shared" si="48"/>
        <v>0</v>
      </c>
    </row>
    <row r="176" spans="1:16" x14ac:dyDescent="0.3">
      <c r="A176" s="717" t="s">
        <v>245</v>
      </c>
      <c r="B176" s="718"/>
      <c r="C176" s="718"/>
      <c r="D176" s="718"/>
      <c r="E176" s="718"/>
      <c r="F176" s="718"/>
      <c r="G176" s="718"/>
      <c r="H176" s="718"/>
      <c r="I176" s="718"/>
      <c r="J176" s="718"/>
      <c r="K176" s="718"/>
      <c r="L176" s="718"/>
      <c r="M176" s="718"/>
      <c r="N176" s="718"/>
      <c r="O176" s="718"/>
      <c r="P176" s="719"/>
    </row>
    <row r="177" spans="1:16" x14ac:dyDescent="0.3">
      <c r="A177" s="129" t="s">
        <v>81</v>
      </c>
      <c r="B177" s="133" t="s">
        <v>43</v>
      </c>
      <c r="C177" s="133" t="s">
        <v>243</v>
      </c>
      <c r="D177" s="134" t="s">
        <v>242</v>
      </c>
      <c r="E177" s="134" t="s">
        <v>54</v>
      </c>
      <c r="F177" s="134" t="s">
        <v>82</v>
      </c>
      <c r="G177" s="132" t="s">
        <v>244</v>
      </c>
      <c r="H177" s="32">
        <v>302848.34999999998</v>
      </c>
      <c r="I177" s="32"/>
      <c r="J177" s="32">
        <f>SUM(H177:I177)</f>
        <v>302848.34999999998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241</v>
      </c>
      <c r="B178" s="133" t="s">
        <v>43</v>
      </c>
      <c r="C178" s="133" t="s">
        <v>243</v>
      </c>
      <c r="D178" s="134" t="s">
        <v>242</v>
      </c>
      <c r="E178" s="134" t="s">
        <v>54</v>
      </c>
      <c r="F178" s="134" t="s">
        <v>240</v>
      </c>
      <c r="G178" s="132" t="s">
        <v>244</v>
      </c>
      <c r="H178" s="32">
        <v>13336</v>
      </c>
      <c r="I178" s="32"/>
      <c r="J178" s="32">
        <f t="shared" ref="J178:J180" si="49">SUM(H178:I178)</f>
        <v>13336</v>
      </c>
      <c r="K178" s="32">
        <v>0</v>
      </c>
      <c r="L178" s="32"/>
      <c r="M178" s="32">
        <f t="shared" si="46"/>
        <v>0</v>
      </c>
      <c r="N178" s="32">
        <v>0</v>
      </c>
      <c r="O178" s="97"/>
      <c r="P178" s="32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243</v>
      </c>
      <c r="D179" s="134" t="s">
        <v>242</v>
      </c>
      <c r="E179" s="134" t="s">
        <v>54</v>
      </c>
      <c r="F179" s="134" t="s">
        <v>92</v>
      </c>
      <c r="G179" s="132" t="s">
        <v>244</v>
      </c>
      <c r="H179" s="32">
        <v>47426.41</v>
      </c>
      <c r="I179" s="32"/>
      <c r="J179" s="32">
        <f t="shared" si="49"/>
        <v>47426.41</v>
      </c>
      <c r="K179" s="32">
        <v>0</v>
      </c>
      <c r="L179" s="32"/>
      <c r="M179" s="32">
        <f t="shared" si="46"/>
        <v>0</v>
      </c>
      <c r="N179" s="32">
        <v>0</v>
      </c>
      <c r="O179" s="97"/>
      <c r="P179" s="32">
        <f t="shared" si="47"/>
        <v>0</v>
      </c>
    </row>
    <row r="180" spans="1:16" ht="24" x14ac:dyDescent="0.3">
      <c r="A180" s="40" t="s">
        <v>83</v>
      </c>
      <c r="B180" s="133" t="s">
        <v>43</v>
      </c>
      <c r="C180" s="133" t="s">
        <v>243</v>
      </c>
      <c r="D180" s="134" t="s">
        <v>242</v>
      </c>
      <c r="E180" s="134" t="s">
        <v>54</v>
      </c>
      <c r="F180" s="346" t="s">
        <v>84</v>
      </c>
      <c r="G180" s="132" t="s">
        <v>244</v>
      </c>
      <c r="H180" s="32">
        <v>9937.59</v>
      </c>
      <c r="I180" s="32"/>
      <c r="J180" s="32">
        <f t="shared" si="49"/>
        <v>9937.59</v>
      </c>
      <c r="K180" s="32">
        <v>0</v>
      </c>
      <c r="L180" s="32"/>
      <c r="M180" s="32">
        <f t="shared" si="46"/>
        <v>0</v>
      </c>
      <c r="N180" s="32">
        <v>0</v>
      </c>
      <c r="O180" s="97"/>
      <c r="P180" s="32">
        <f t="shared" si="47"/>
        <v>0</v>
      </c>
    </row>
    <row r="181" spans="1:16" x14ac:dyDescent="0.3">
      <c r="A181" s="708" t="s">
        <v>246</v>
      </c>
      <c r="B181" s="709"/>
      <c r="C181" s="709"/>
      <c r="D181" s="709"/>
      <c r="E181" s="709"/>
      <c r="F181" s="709"/>
      <c r="G181" s="710"/>
      <c r="H181" s="101">
        <f>SUM(H177:H180)</f>
        <v>373548.35000000003</v>
      </c>
      <c r="I181" s="101">
        <f t="shared" ref="I181:P181" si="50">SUM(I177:I180)</f>
        <v>0</v>
      </c>
      <c r="J181" s="101">
        <f t="shared" si="50"/>
        <v>373548.35000000003</v>
      </c>
      <c r="K181" s="101">
        <f t="shared" si="50"/>
        <v>0</v>
      </c>
      <c r="L181" s="101">
        <f t="shared" si="50"/>
        <v>0</v>
      </c>
      <c r="M181" s="101">
        <f t="shared" si="50"/>
        <v>0</v>
      </c>
      <c r="N181" s="101">
        <f t="shared" si="50"/>
        <v>0</v>
      </c>
      <c r="O181" s="101">
        <f t="shared" si="50"/>
        <v>0</v>
      </c>
      <c r="P181" s="101">
        <f t="shared" si="50"/>
        <v>0</v>
      </c>
    </row>
    <row r="182" spans="1:16" x14ac:dyDescent="0.3">
      <c r="A182" s="701" t="s">
        <v>131</v>
      </c>
      <c r="B182" s="701"/>
      <c r="C182" s="701"/>
      <c r="D182" s="701"/>
      <c r="E182" s="701"/>
      <c r="F182" s="701"/>
      <c r="G182" s="701"/>
      <c r="H182" s="103">
        <f t="shared" ref="H182:P182" si="51">H67+H102+H105+H117+H121+H152+H158+H137+H161+H167+H145+H141+H149+H175+H181</f>
        <v>128807418.56999999</v>
      </c>
      <c r="I182" s="103">
        <f t="shared" si="51"/>
        <v>0</v>
      </c>
      <c r="J182" s="103">
        <f t="shared" si="51"/>
        <v>128807418.56999999</v>
      </c>
      <c r="K182" s="103">
        <f t="shared" si="51"/>
        <v>33521479.18</v>
      </c>
      <c r="L182" s="103">
        <f t="shared" si="51"/>
        <v>0</v>
      </c>
      <c r="M182" s="103">
        <f t="shared" si="51"/>
        <v>33521479.18</v>
      </c>
      <c r="N182" s="103">
        <f t="shared" si="51"/>
        <v>34259965.640000001</v>
      </c>
      <c r="O182" s="103">
        <f t="shared" si="51"/>
        <v>0</v>
      </c>
      <c r="P182" s="103">
        <f t="shared" si="51"/>
        <v>34259965.640000001</v>
      </c>
    </row>
    <row r="183" spans="1:1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6" x14ac:dyDescent="0.3">
      <c r="A184" s="72" t="s">
        <v>132</v>
      </c>
      <c r="B184" s="73"/>
      <c r="C184" s="72"/>
      <c r="D184" s="72"/>
      <c r="E184" s="698" t="s">
        <v>133</v>
      </c>
      <c r="F184" s="698"/>
      <c r="G184" s="698"/>
      <c r="H184" s="1"/>
      <c r="I184" s="1"/>
      <c r="J184" s="1"/>
      <c r="K184" s="1"/>
      <c r="L184" s="1"/>
      <c r="M184" s="1"/>
      <c r="N184" s="1"/>
    </row>
    <row r="185" spans="1:16" x14ac:dyDescent="0.3">
      <c r="A185" s="2" t="s">
        <v>134</v>
      </c>
      <c r="B185" s="696" t="s">
        <v>135</v>
      </c>
      <c r="C185" s="699"/>
      <c r="D185" s="699"/>
      <c r="E185" s="699" t="s">
        <v>136</v>
      </c>
      <c r="F185" s="699"/>
      <c r="G185" s="699"/>
      <c r="H185" s="1"/>
      <c r="I185" s="1"/>
      <c r="J185" s="1"/>
      <c r="K185" s="1"/>
      <c r="L185" s="1"/>
      <c r="M185" s="1"/>
      <c r="N185" s="1"/>
    </row>
    <row r="186" spans="1:16" x14ac:dyDescent="0.3">
      <c r="A186" s="2"/>
      <c r="B186" s="344"/>
      <c r="C186" s="344"/>
      <c r="D186" s="344"/>
      <c r="E186" s="344"/>
      <c r="F186" s="344"/>
      <c r="G186" s="344"/>
      <c r="H186" s="1"/>
      <c r="I186" s="1"/>
      <c r="J186" s="1"/>
      <c r="K186" s="1"/>
      <c r="L186" s="1"/>
      <c r="M186" s="1"/>
      <c r="N186" s="1"/>
    </row>
    <row r="187" spans="1:16" x14ac:dyDescent="0.3">
      <c r="A187" s="72" t="s">
        <v>152</v>
      </c>
      <c r="B187" s="73"/>
      <c r="C187" s="75"/>
      <c r="D187" s="75"/>
      <c r="E187" s="5"/>
      <c r="F187" s="695" t="s">
        <v>138</v>
      </c>
      <c r="G187" s="695"/>
      <c r="H187" s="1"/>
      <c r="I187" s="1"/>
      <c r="J187" s="1"/>
      <c r="K187" s="1"/>
      <c r="L187" s="1"/>
      <c r="M187" s="1"/>
      <c r="N187" s="1"/>
    </row>
    <row r="188" spans="1:16" x14ac:dyDescent="0.3">
      <c r="A188" s="2" t="s">
        <v>134</v>
      </c>
      <c r="B188" s="696" t="s">
        <v>135</v>
      </c>
      <c r="C188" s="697"/>
      <c r="D188" s="697"/>
      <c r="E188" s="76"/>
      <c r="F188" s="697" t="s">
        <v>136</v>
      </c>
      <c r="G188" s="697"/>
      <c r="H188" s="1"/>
      <c r="I188" s="1"/>
      <c r="J188" s="1"/>
      <c r="K188" s="1"/>
      <c r="L188" s="1"/>
      <c r="M188" s="1"/>
      <c r="N188" s="1"/>
    </row>
    <row r="189" spans="1:16" x14ac:dyDescent="0.3">
      <c r="A189" s="2"/>
      <c r="B189" s="2"/>
      <c r="C189" s="2"/>
      <c r="D189" s="2"/>
      <c r="E189" s="2"/>
      <c r="F189" s="2"/>
      <c r="G189" s="2"/>
      <c r="H189" s="1"/>
      <c r="I189" s="1"/>
      <c r="J189" s="1"/>
      <c r="K189" s="1"/>
      <c r="L189" s="1"/>
      <c r="M189" s="1"/>
      <c r="N189" s="1"/>
    </row>
    <row r="190" spans="1:16" x14ac:dyDescent="0.3">
      <c r="A190" s="72" t="s">
        <v>153</v>
      </c>
      <c r="B190" s="73"/>
      <c r="C190" s="75"/>
      <c r="D190" s="75"/>
      <c r="E190" s="5"/>
      <c r="F190" s="695" t="s">
        <v>140</v>
      </c>
      <c r="G190" s="695"/>
      <c r="H190" s="1"/>
      <c r="I190" s="1"/>
      <c r="J190" s="1"/>
      <c r="K190" s="1"/>
      <c r="L190" s="1"/>
      <c r="M190" s="1"/>
      <c r="N190" s="1"/>
    </row>
    <row r="191" spans="1:16" x14ac:dyDescent="0.3">
      <c r="A191" s="2" t="s">
        <v>141</v>
      </c>
      <c r="B191" s="696" t="s">
        <v>135</v>
      </c>
      <c r="C191" s="697"/>
      <c r="D191" s="697"/>
      <c r="E191" s="76"/>
      <c r="F191" s="697" t="s">
        <v>136</v>
      </c>
      <c r="G191" s="697"/>
      <c r="H191" s="1"/>
      <c r="I191" s="1"/>
      <c r="J191" s="1"/>
      <c r="K191" s="1"/>
      <c r="L191" s="1"/>
      <c r="M191" s="1"/>
      <c r="N191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2:P123"/>
    <mergeCell ref="A67:G67"/>
    <mergeCell ref="A68:P68"/>
    <mergeCell ref="A102:G102"/>
    <mergeCell ref="A103:P103"/>
    <mergeCell ref="A105:G105"/>
    <mergeCell ref="A106:N107"/>
    <mergeCell ref="A111:G111"/>
    <mergeCell ref="A116:G116"/>
    <mergeCell ref="A117:G117"/>
    <mergeCell ref="A118:N118"/>
    <mergeCell ref="A121:G121"/>
    <mergeCell ref="A153:P153"/>
    <mergeCell ref="A128:G128"/>
    <mergeCell ref="A136:G136"/>
    <mergeCell ref="A137:G137"/>
    <mergeCell ref="A138:P138"/>
    <mergeCell ref="A141:G141"/>
    <mergeCell ref="A142:P142"/>
    <mergeCell ref="A145:G145"/>
    <mergeCell ref="A146:P146"/>
    <mergeCell ref="A149:G149"/>
    <mergeCell ref="A150:P150"/>
    <mergeCell ref="A152:G152"/>
    <mergeCell ref="B185:D185"/>
    <mergeCell ref="E185:G185"/>
    <mergeCell ref="A158:G158"/>
    <mergeCell ref="A159:P159"/>
    <mergeCell ref="A161:G161"/>
    <mergeCell ref="A162:P162"/>
    <mergeCell ref="A167:G167"/>
    <mergeCell ref="A168:P168"/>
    <mergeCell ref="A175:G175"/>
    <mergeCell ref="A176:P176"/>
    <mergeCell ref="A181:G181"/>
    <mergeCell ref="A182:G182"/>
    <mergeCell ref="E184:G184"/>
    <mergeCell ref="F187:G187"/>
    <mergeCell ref="B188:D188"/>
    <mergeCell ref="F188:G188"/>
    <mergeCell ref="F190:G190"/>
    <mergeCell ref="B191:D191"/>
    <mergeCell ref="F191:G191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4"/>
  <sheetViews>
    <sheetView topLeftCell="A160" zoomScale="70" zoomScaleNormal="70" workbookViewId="0">
      <selection activeCell="I71" sqref="I7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317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48"/>
      <c r="B22" s="348"/>
      <c r="C22" s="348"/>
      <c r="D22" s="348"/>
      <c r="E22" s="348"/>
      <c r="F22" s="348"/>
      <c r="G22" s="348"/>
      <c r="H22" s="348"/>
      <c r="I22" s="348"/>
      <c r="J22" s="34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318</v>
      </c>
      <c r="C24" s="703"/>
      <c r="D24" s="703"/>
      <c r="E24" s="703"/>
      <c r="F24" s="703"/>
      <c r="G24" s="703"/>
      <c r="H24" s="703"/>
      <c r="I24" s="703"/>
      <c r="J24" s="95" t="str">
        <f>H19</f>
        <v>04 июня 2025</v>
      </c>
      <c r="K24" s="1"/>
      <c r="L24" s="1"/>
      <c r="M24" s="1"/>
      <c r="P24" s="34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52"/>
      <c r="M25" s="352"/>
      <c r="O25" s="35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52"/>
      <c r="M26" s="352"/>
      <c r="O26" s="352" t="s">
        <v>16</v>
      </c>
      <c r="P26" s="17" t="str">
        <f>H19</f>
        <v>04 июня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49"/>
      <c r="I27" s="349"/>
      <c r="J27" s="349"/>
      <c r="L27" s="352"/>
      <c r="M27" s="352"/>
      <c r="O27" s="35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49"/>
      <c r="I28" s="349"/>
      <c r="J28" s="349"/>
      <c r="L28" s="352"/>
      <c r="M28" s="352"/>
      <c r="O28" s="35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52"/>
      <c r="M29" s="352"/>
      <c r="O29" s="35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52"/>
      <c r="M30" s="352"/>
      <c r="O30" s="35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52"/>
      <c r="M31" s="352"/>
      <c r="O31" s="35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52"/>
      <c r="M32" s="352"/>
      <c r="O32" s="35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45811</v>
      </c>
      <c r="I34" s="351" t="s">
        <v>150</v>
      </c>
      <c r="J34" s="351" t="s">
        <v>151</v>
      </c>
      <c r="K34" s="96">
        <f>H34</f>
        <v>45811</v>
      </c>
      <c r="L34" s="351" t="s">
        <v>150</v>
      </c>
      <c r="M34" s="351" t="s">
        <v>151</v>
      </c>
      <c r="N34" s="96">
        <f>H34</f>
        <v>45811</v>
      </c>
      <c r="O34" s="351" t="s">
        <v>150</v>
      </c>
      <c r="P34" s="351" t="s">
        <v>151</v>
      </c>
    </row>
    <row r="35" spans="1:16" x14ac:dyDescent="0.3">
      <c r="A35" s="350">
        <v>1</v>
      </c>
      <c r="B35" s="350">
        <f t="shared" ref="B35:G35" si="0">SUM(A35+1)</f>
        <v>2</v>
      </c>
      <c r="C35" s="350">
        <f t="shared" si="0"/>
        <v>3</v>
      </c>
      <c r="D35" s="350">
        <f t="shared" si="0"/>
        <v>4</v>
      </c>
      <c r="E35" s="350">
        <f t="shared" si="0"/>
        <v>5</v>
      </c>
      <c r="F35" s="350">
        <f t="shared" si="0"/>
        <v>6</v>
      </c>
      <c r="G35" s="350">
        <f t="shared" si="0"/>
        <v>7</v>
      </c>
      <c r="H35" s="350">
        <v>8</v>
      </c>
      <c r="I35" s="350">
        <v>9</v>
      </c>
      <c r="J35" s="350">
        <v>10</v>
      </c>
      <c r="K35" s="350">
        <v>11</v>
      </c>
      <c r="L35" s="350">
        <v>12</v>
      </c>
      <c r="M35" s="350">
        <v>13</v>
      </c>
      <c r="N35" s="350">
        <v>14</v>
      </c>
      <c r="O35" s="350">
        <v>15</v>
      </c>
      <c r="P35" s="350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50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50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0</v>
      </c>
      <c r="I70" s="32">
        <v>79592.929999999993</v>
      </c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197426.09</v>
      </c>
      <c r="I72" s="32"/>
      <c r="J72" s="32">
        <f t="shared" ref="J72:J103" si="5">H72+I72</f>
        <v>197426.09</v>
      </c>
      <c r="K72" s="32">
        <v>20000</v>
      </c>
      <c r="L72" s="32"/>
      <c r="M72" s="32">
        <f t="shared" ref="M72:M103" si="6">K72+L72</f>
        <v>20000</v>
      </c>
      <c r="N72" s="32">
        <v>20000</v>
      </c>
      <c r="O72" s="32"/>
      <c r="P72" s="32">
        <f t="shared" ref="P72:P103" si="7">N72+O72</f>
        <v>20000</v>
      </c>
    </row>
    <row r="73" spans="1:16" x14ac:dyDescent="0.3">
      <c r="A73" s="350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50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0</v>
      </c>
      <c r="I74" s="32">
        <v>24037.07</v>
      </c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50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50" t="s">
        <v>103</v>
      </c>
      <c r="B87" s="40" t="s">
        <v>43</v>
      </c>
      <c r="C87" s="40" t="s">
        <v>100</v>
      </c>
      <c r="D87" s="29" t="s">
        <v>101</v>
      </c>
      <c r="E87" s="350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50">
        <v>244</v>
      </c>
      <c r="F88" s="42">
        <v>226800</v>
      </c>
      <c r="G88" s="29" t="s">
        <v>48</v>
      </c>
      <c r="H88" s="32">
        <v>335000</v>
      </c>
      <c r="I88" s="32"/>
      <c r="J88" s="32">
        <f t="shared" si="5"/>
        <v>335000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25469.7</v>
      </c>
      <c r="I91" s="32"/>
      <c r="J91" s="32">
        <f t="shared" si="5"/>
        <v>25469.7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229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228</v>
      </c>
      <c r="G103" s="46" t="s">
        <v>48</v>
      </c>
      <c r="H103" s="32">
        <v>177.02</v>
      </c>
      <c r="I103" s="32"/>
      <c r="J103" s="32">
        <f t="shared" si="5"/>
        <v>177.02</v>
      </c>
      <c r="K103" s="32">
        <v>0</v>
      </c>
      <c r="L103" s="32"/>
      <c r="M103" s="32">
        <f t="shared" si="6"/>
        <v>0</v>
      </c>
      <c r="N103" s="32">
        <v>0</v>
      </c>
      <c r="O103" s="32"/>
      <c r="P103" s="32">
        <f t="shared" si="7"/>
        <v>0</v>
      </c>
    </row>
    <row r="104" spans="1:16" x14ac:dyDescent="0.3">
      <c r="A104" s="672" t="s">
        <v>98</v>
      </c>
      <c r="B104" s="672"/>
      <c r="C104" s="672"/>
      <c r="D104" s="672"/>
      <c r="E104" s="672"/>
      <c r="F104" s="672"/>
      <c r="G104" s="672"/>
      <c r="H104" s="98">
        <f>SUM(H69:H103)</f>
        <v>12844182.879999997</v>
      </c>
      <c r="I104" s="98">
        <f t="shared" ref="I104:P104" si="8">SUM(I69:I103)</f>
        <v>103630</v>
      </c>
      <c r="J104" s="98">
        <f t="shared" si="8"/>
        <v>12947812.879999997</v>
      </c>
      <c r="K104" s="98">
        <f t="shared" si="8"/>
        <v>13879548.150000002</v>
      </c>
      <c r="L104" s="98">
        <f t="shared" si="8"/>
        <v>0</v>
      </c>
      <c r="M104" s="98">
        <f t="shared" si="8"/>
        <v>13879548.150000002</v>
      </c>
      <c r="N104" s="98">
        <f t="shared" si="8"/>
        <v>14290031.449999997</v>
      </c>
      <c r="O104" s="98">
        <f t="shared" si="8"/>
        <v>0</v>
      </c>
      <c r="P104" s="98">
        <f t="shared" si="8"/>
        <v>14290031.449999997</v>
      </c>
    </row>
    <row r="105" spans="1:16" ht="15" customHeight="1" x14ac:dyDescent="0.3">
      <c r="A105" s="704" t="s">
        <v>112</v>
      </c>
      <c r="B105" s="704"/>
      <c r="C105" s="704"/>
      <c r="D105" s="704"/>
      <c r="E105" s="704"/>
      <c r="F105" s="704"/>
      <c r="G105" s="704"/>
      <c r="H105" s="704"/>
      <c r="I105" s="704"/>
      <c r="J105" s="704"/>
      <c r="K105" s="704"/>
      <c r="L105" s="704"/>
      <c r="M105" s="704"/>
      <c r="N105" s="704"/>
      <c r="O105" s="704"/>
      <c r="P105" s="704"/>
    </row>
    <row r="106" spans="1:16" x14ac:dyDescent="0.3">
      <c r="A106" s="40" t="s">
        <v>87</v>
      </c>
      <c r="B106" s="40" t="s">
        <v>43</v>
      </c>
      <c r="C106" s="40" t="s">
        <v>44</v>
      </c>
      <c r="D106" s="45" t="s">
        <v>45</v>
      </c>
      <c r="E106" s="45" t="s">
        <v>54</v>
      </c>
      <c r="F106" s="45" t="s">
        <v>88</v>
      </c>
      <c r="G106" s="99" t="s">
        <v>113</v>
      </c>
      <c r="H106" s="32">
        <v>5000000</v>
      </c>
      <c r="I106" s="32"/>
      <c r="J106" s="32">
        <f>H106+I106</f>
        <v>5000000</v>
      </c>
      <c r="K106" s="32">
        <v>5800000</v>
      </c>
      <c r="L106" s="32"/>
      <c r="M106" s="32">
        <f>K106+L106</f>
        <v>5800000</v>
      </c>
      <c r="N106" s="32">
        <v>5800000</v>
      </c>
      <c r="O106" s="97"/>
      <c r="P106" s="32">
        <f>N106+O106</f>
        <v>5800000</v>
      </c>
    </row>
    <row r="107" spans="1:16" x14ac:dyDescent="0.3">
      <c r="A107" s="672" t="s">
        <v>114</v>
      </c>
      <c r="B107" s="672"/>
      <c r="C107" s="672"/>
      <c r="D107" s="672"/>
      <c r="E107" s="672"/>
      <c r="F107" s="672"/>
      <c r="G107" s="672"/>
      <c r="H107" s="100">
        <f>SUM(H106)</f>
        <v>5000000</v>
      </c>
      <c r="I107" s="100">
        <f t="shared" ref="I107:P107" si="9">SUM(I106)</f>
        <v>0</v>
      </c>
      <c r="J107" s="100">
        <f t="shared" si="9"/>
        <v>5000000</v>
      </c>
      <c r="K107" s="100">
        <f t="shared" si="9"/>
        <v>5800000</v>
      </c>
      <c r="L107" s="100">
        <f t="shared" si="9"/>
        <v>0</v>
      </c>
      <c r="M107" s="100">
        <f t="shared" si="9"/>
        <v>5800000</v>
      </c>
      <c r="N107" s="100">
        <f t="shared" si="9"/>
        <v>5800000</v>
      </c>
      <c r="O107" s="100">
        <f t="shared" si="9"/>
        <v>0</v>
      </c>
      <c r="P107" s="100">
        <f t="shared" si="9"/>
        <v>5800000</v>
      </c>
    </row>
    <row r="108" spans="1:16" hidden="1" x14ac:dyDescent="0.3">
      <c r="A108" s="702" t="s">
        <v>115</v>
      </c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97"/>
      <c r="P108" s="97"/>
    </row>
    <row r="109" spans="1:16" ht="25.2" hidden="1" customHeight="1" thickBot="1" x14ac:dyDescent="0.35">
      <c r="A109" s="702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44</v>
      </c>
      <c r="D110" s="58" t="s">
        <v>116</v>
      </c>
      <c r="E110" s="58" t="s">
        <v>46</v>
      </c>
      <c r="F110" s="58" t="s">
        <v>47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44</v>
      </c>
      <c r="D111" s="58" t="s">
        <v>116</v>
      </c>
      <c r="E111" s="58" t="s">
        <v>51</v>
      </c>
      <c r="F111" s="58" t="s">
        <v>52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118</v>
      </c>
      <c r="B112" s="58" t="s">
        <v>43</v>
      </c>
      <c r="C112" s="58" t="s">
        <v>44</v>
      </c>
      <c r="D112" s="58" t="s">
        <v>116</v>
      </c>
      <c r="E112" s="58" t="s">
        <v>54</v>
      </c>
      <c r="F112" s="58" t="s">
        <v>119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702" t="s">
        <v>120</v>
      </c>
      <c r="B113" s="702"/>
      <c r="C113" s="702"/>
      <c r="D113" s="702"/>
      <c r="E113" s="702"/>
      <c r="F113" s="702"/>
      <c r="G113" s="702"/>
      <c r="H113" s="59">
        <f>SUM(H110:H112)</f>
        <v>0</v>
      </c>
      <c r="I113" s="59"/>
      <c r="J113" s="59"/>
      <c r="K113" s="59">
        <f t="shared" ref="K113:N113" si="10">SUM(K110:K112)</f>
        <v>0</v>
      </c>
      <c r="L113" s="59"/>
      <c r="M113" s="59"/>
      <c r="N113" s="59">
        <f t="shared" si="10"/>
        <v>0</v>
      </c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100</v>
      </c>
      <c r="D114" s="58" t="s">
        <v>121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100</v>
      </c>
      <c r="D115" s="58" t="s">
        <v>121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100</v>
      </c>
      <c r="D116" s="58" t="s">
        <v>121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40" t="s">
        <v>122</v>
      </c>
      <c r="B117" s="58" t="s">
        <v>43</v>
      </c>
      <c r="C117" s="58" t="s">
        <v>123</v>
      </c>
      <c r="D117" s="58" t="s">
        <v>121</v>
      </c>
      <c r="E117" s="58" t="s">
        <v>54</v>
      </c>
      <c r="F117" s="58" t="s">
        <v>124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705" t="s">
        <v>125</v>
      </c>
      <c r="B118" s="705"/>
      <c r="C118" s="705"/>
      <c r="D118" s="705"/>
      <c r="E118" s="705"/>
      <c r="F118" s="705"/>
      <c r="G118" s="705"/>
      <c r="H118" s="83">
        <f>SUM(H114:H117)</f>
        <v>0</v>
      </c>
      <c r="I118" s="83"/>
      <c r="J118" s="83"/>
      <c r="K118" s="83">
        <f t="shared" ref="K118:N118" si="11">SUM(K114:K117)</f>
        <v>0</v>
      </c>
      <c r="L118" s="83"/>
      <c r="M118" s="83"/>
      <c r="N118" s="83">
        <f t="shared" si="11"/>
        <v>0</v>
      </c>
      <c r="O118" s="97"/>
      <c r="P118" s="97"/>
    </row>
    <row r="119" spans="1:16" hidden="1" x14ac:dyDescent="0.3">
      <c r="A119" s="706" t="s">
        <v>126</v>
      </c>
      <c r="B119" s="706"/>
      <c r="C119" s="706"/>
      <c r="D119" s="706"/>
      <c r="E119" s="706"/>
      <c r="F119" s="706"/>
      <c r="G119" s="706"/>
      <c r="H119" s="101">
        <f>H113+H118</f>
        <v>0</v>
      </c>
      <c r="I119" s="101"/>
      <c r="J119" s="101"/>
      <c r="K119" s="101">
        <f t="shared" ref="K119:N119" si="12">K113+K118</f>
        <v>0</v>
      </c>
      <c r="L119" s="101"/>
      <c r="M119" s="101"/>
      <c r="N119" s="101">
        <f t="shared" si="12"/>
        <v>0</v>
      </c>
      <c r="O119" s="97"/>
      <c r="P119" s="97"/>
    </row>
    <row r="120" spans="1:16" hidden="1" x14ac:dyDescent="0.3">
      <c r="A120" s="700" t="s">
        <v>127</v>
      </c>
      <c r="B120" s="700"/>
      <c r="C120" s="700"/>
      <c r="D120" s="700"/>
      <c r="E120" s="700"/>
      <c r="F120" s="700"/>
      <c r="G120" s="700"/>
      <c r="H120" s="700"/>
      <c r="I120" s="700"/>
      <c r="J120" s="700"/>
      <c r="K120" s="700"/>
      <c r="L120" s="700"/>
      <c r="M120" s="700"/>
      <c r="N120" s="700"/>
      <c r="O120" s="97"/>
      <c r="P120" s="97"/>
    </row>
    <row r="121" spans="1:16" hidden="1" x14ac:dyDescent="0.3">
      <c r="A121" s="82" t="s">
        <v>42</v>
      </c>
      <c r="B121" s="58" t="s">
        <v>43</v>
      </c>
      <c r="C121" s="58" t="s">
        <v>100</v>
      </c>
      <c r="D121" s="58" t="s">
        <v>128</v>
      </c>
      <c r="E121" s="58" t="s">
        <v>46</v>
      </c>
      <c r="F121" s="58" t="s">
        <v>47</v>
      </c>
      <c r="G121" s="102" t="s">
        <v>129</v>
      </c>
      <c r="H121" s="32"/>
      <c r="I121" s="32"/>
      <c r="J121" s="32"/>
      <c r="K121" s="34"/>
      <c r="L121" s="34"/>
      <c r="M121" s="34"/>
      <c r="N121" s="34"/>
      <c r="O121" s="97"/>
      <c r="P121" s="97"/>
    </row>
    <row r="122" spans="1:16" hidden="1" x14ac:dyDescent="0.3">
      <c r="A122" s="82" t="s">
        <v>50</v>
      </c>
      <c r="B122" s="58" t="s">
        <v>43</v>
      </c>
      <c r="C122" s="58" t="s">
        <v>100</v>
      </c>
      <c r="D122" s="58" t="s">
        <v>128</v>
      </c>
      <c r="E122" s="58" t="s">
        <v>51</v>
      </c>
      <c r="F122" s="58">
        <v>213000</v>
      </c>
      <c r="G122" s="102" t="s">
        <v>129</v>
      </c>
      <c r="H122" s="32"/>
      <c r="I122" s="32"/>
      <c r="J122" s="32"/>
      <c r="K122" s="32"/>
      <c r="L122" s="32"/>
      <c r="M122" s="32"/>
      <c r="N122" s="32"/>
      <c r="O122" s="97"/>
      <c r="P122" s="97"/>
    </row>
    <row r="123" spans="1:16" hidden="1" x14ac:dyDescent="0.3">
      <c r="A123" s="716" t="s">
        <v>130</v>
      </c>
      <c r="B123" s="716"/>
      <c r="C123" s="716"/>
      <c r="D123" s="716"/>
      <c r="E123" s="716"/>
      <c r="F123" s="716"/>
      <c r="G123" s="716"/>
      <c r="H123" s="121">
        <f>SUM(H121:H122)</f>
        <v>0</v>
      </c>
      <c r="I123" s="121"/>
      <c r="J123" s="121"/>
      <c r="K123" s="121">
        <f t="shared" ref="K123:N123" si="13">SUM(K121:K122)</f>
        <v>0</v>
      </c>
      <c r="L123" s="121"/>
      <c r="M123" s="121"/>
      <c r="N123" s="121">
        <f t="shared" si="13"/>
        <v>0</v>
      </c>
      <c r="O123" s="122"/>
      <c r="P123" s="122"/>
    </row>
    <row r="124" spans="1:16" x14ac:dyDescent="0.3">
      <c r="A124" s="702" t="s">
        <v>115</v>
      </c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</row>
    <row r="125" spans="1:16" x14ac:dyDescent="0.3">
      <c r="A125" s="702"/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82" t="s">
        <v>42</v>
      </c>
      <c r="B126" s="28" t="s">
        <v>43</v>
      </c>
      <c r="C126" s="28" t="s">
        <v>44</v>
      </c>
      <c r="D126" s="58" t="s">
        <v>116</v>
      </c>
      <c r="E126" s="29" t="s">
        <v>46</v>
      </c>
      <c r="F126" s="46" t="s">
        <v>47</v>
      </c>
      <c r="G126" s="46" t="s">
        <v>180</v>
      </c>
      <c r="H126" s="32">
        <v>24038785.849999998</v>
      </c>
      <c r="I126" s="32"/>
      <c r="J126" s="32">
        <f t="shared" ref="J126:J129" si="14">H126+I126</f>
        <v>24038785.849999998</v>
      </c>
      <c r="K126" s="32">
        <v>0</v>
      </c>
      <c r="L126" s="32"/>
      <c r="M126" s="32">
        <f t="shared" ref="M126:M129" si="15">K126+L126</f>
        <v>0</v>
      </c>
      <c r="N126" s="32">
        <v>0</v>
      </c>
      <c r="O126" s="32"/>
      <c r="P126" s="32">
        <f t="shared" ref="P126:P138" si="16">N126+O126</f>
        <v>0</v>
      </c>
    </row>
    <row r="127" spans="1:16" ht="36" x14ac:dyDescent="0.3">
      <c r="A127" s="36" t="s">
        <v>210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209</v>
      </c>
      <c r="G127" s="46" t="s">
        <v>180</v>
      </c>
      <c r="H127" s="32">
        <v>48084.91</v>
      </c>
      <c r="I127" s="32"/>
      <c r="J127" s="32">
        <f t="shared" si="14"/>
        <v>48084.91</v>
      </c>
      <c r="K127" s="32"/>
      <c r="L127" s="32"/>
      <c r="M127" s="32"/>
      <c r="N127" s="32"/>
      <c r="O127" s="32"/>
      <c r="P127" s="32"/>
    </row>
    <row r="128" spans="1:16" x14ac:dyDescent="0.3">
      <c r="A128" s="82" t="s">
        <v>50</v>
      </c>
      <c r="B128" s="28" t="s">
        <v>43</v>
      </c>
      <c r="C128" s="28" t="s">
        <v>44</v>
      </c>
      <c r="D128" s="58" t="s">
        <v>116</v>
      </c>
      <c r="E128" s="29" t="s">
        <v>51</v>
      </c>
      <c r="F128" s="46" t="s">
        <v>52</v>
      </c>
      <c r="G128" s="46" t="s">
        <v>180</v>
      </c>
      <c r="H128" s="32">
        <v>5105802.3600000003</v>
      </c>
      <c r="I128" s="32"/>
      <c r="J128" s="32">
        <f t="shared" si="14"/>
        <v>5105802.3600000003</v>
      </c>
      <c r="K128" s="32">
        <v>0</v>
      </c>
      <c r="L128" s="32"/>
      <c r="M128" s="32">
        <f t="shared" si="15"/>
        <v>0</v>
      </c>
      <c r="N128" s="32">
        <v>0</v>
      </c>
      <c r="O128" s="32"/>
      <c r="P128" s="32">
        <f t="shared" si="16"/>
        <v>0</v>
      </c>
    </row>
    <row r="129" spans="1:16" x14ac:dyDescent="0.3">
      <c r="A129" s="82" t="s">
        <v>118</v>
      </c>
      <c r="B129" s="28" t="s">
        <v>43</v>
      </c>
      <c r="C129" s="28" t="s">
        <v>44</v>
      </c>
      <c r="D129" s="58" t="s">
        <v>116</v>
      </c>
      <c r="E129" s="29" t="s">
        <v>54</v>
      </c>
      <c r="F129" s="46" t="s">
        <v>119</v>
      </c>
      <c r="G129" s="46" t="s">
        <v>180</v>
      </c>
      <c r="H129" s="32">
        <v>47000</v>
      </c>
      <c r="I129" s="32"/>
      <c r="J129" s="32">
        <f t="shared" si="14"/>
        <v>47000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715" t="s">
        <v>178</v>
      </c>
      <c r="B130" s="715"/>
      <c r="C130" s="715"/>
      <c r="D130" s="715"/>
      <c r="E130" s="715"/>
      <c r="F130" s="715"/>
      <c r="G130" s="715"/>
      <c r="H130" s="101">
        <f>SUM(H126:H129)</f>
        <v>29239673.119999997</v>
      </c>
      <c r="I130" s="101">
        <f t="shared" ref="I130:P130" si="17">SUM(I126:I129)</f>
        <v>0</v>
      </c>
      <c r="J130" s="101">
        <f t="shared" si="17"/>
        <v>29239673.119999997</v>
      </c>
      <c r="K130" s="101">
        <f t="shared" si="17"/>
        <v>0</v>
      </c>
      <c r="L130" s="101">
        <f t="shared" si="17"/>
        <v>0</v>
      </c>
      <c r="M130" s="101">
        <f t="shared" si="17"/>
        <v>0</v>
      </c>
      <c r="N130" s="101">
        <f t="shared" si="17"/>
        <v>0</v>
      </c>
      <c r="O130" s="101">
        <f t="shared" si="17"/>
        <v>0</v>
      </c>
      <c r="P130" s="101">
        <f t="shared" si="17"/>
        <v>0</v>
      </c>
    </row>
    <row r="131" spans="1:16" x14ac:dyDescent="0.3">
      <c r="A131" s="82" t="s">
        <v>42</v>
      </c>
      <c r="B131" s="28" t="s">
        <v>43</v>
      </c>
      <c r="C131" s="28" t="s">
        <v>100</v>
      </c>
      <c r="D131" s="58" t="s">
        <v>121</v>
      </c>
      <c r="E131" s="29" t="s">
        <v>46</v>
      </c>
      <c r="F131" s="46" t="s">
        <v>47</v>
      </c>
      <c r="G131" s="46" t="s">
        <v>180</v>
      </c>
      <c r="H131" s="32">
        <v>40699614.329999998</v>
      </c>
      <c r="I131" s="32"/>
      <c r="J131" s="32">
        <f t="shared" ref="J131:J138" si="18">H131+I131</f>
        <v>40699614.329999998</v>
      </c>
      <c r="K131" s="32">
        <v>0</v>
      </c>
      <c r="L131" s="32"/>
      <c r="M131" s="32">
        <f t="shared" ref="M131:M138" si="19">K131+L131</f>
        <v>0</v>
      </c>
      <c r="N131" s="32">
        <v>0</v>
      </c>
      <c r="O131" s="32"/>
      <c r="P131" s="32">
        <f t="shared" si="16"/>
        <v>0</v>
      </c>
    </row>
    <row r="132" spans="1:16" ht="36" x14ac:dyDescent="0.3">
      <c r="A132" s="36" t="s">
        <v>210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209</v>
      </c>
      <c r="G132" s="46" t="s">
        <v>180</v>
      </c>
      <c r="H132" s="32">
        <v>76595.650000000009</v>
      </c>
      <c r="I132" s="32"/>
      <c r="J132" s="32">
        <f t="shared" si="18"/>
        <v>76595.650000000009</v>
      </c>
      <c r="K132" s="32"/>
      <c r="L132" s="32"/>
      <c r="M132" s="32"/>
      <c r="N132" s="32"/>
      <c r="O132" s="32"/>
      <c r="P132" s="32"/>
    </row>
    <row r="133" spans="1:16" x14ac:dyDescent="0.3">
      <c r="A133" s="82" t="s">
        <v>50</v>
      </c>
      <c r="B133" s="28" t="s">
        <v>43</v>
      </c>
      <c r="C133" s="28" t="s">
        <v>100</v>
      </c>
      <c r="D133" s="58" t="s">
        <v>121</v>
      </c>
      <c r="E133" s="29" t="s">
        <v>51</v>
      </c>
      <c r="F133" s="46" t="s">
        <v>52</v>
      </c>
      <c r="G133" s="46" t="s">
        <v>180</v>
      </c>
      <c r="H133" s="32">
        <v>8983667.3300000001</v>
      </c>
      <c r="I133" s="32"/>
      <c r="J133" s="32">
        <f t="shared" si="18"/>
        <v>8983667.3300000001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118</v>
      </c>
      <c r="B134" s="28" t="s">
        <v>43</v>
      </c>
      <c r="C134" s="28" t="s">
        <v>100</v>
      </c>
      <c r="D134" s="58" t="s">
        <v>121</v>
      </c>
      <c r="E134" s="29" t="s">
        <v>54</v>
      </c>
      <c r="F134" s="46" t="s">
        <v>119</v>
      </c>
      <c r="G134" s="46" t="s">
        <v>180</v>
      </c>
      <c r="H134" s="32">
        <v>54991.59</v>
      </c>
      <c r="I134" s="32"/>
      <c r="J134" s="32">
        <f t="shared" si="18"/>
        <v>54991.59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236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235</v>
      </c>
      <c r="G135" s="46" t="s">
        <v>180</v>
      </c>
      <c r="H135" s="32">
        <v>2191130</v>
      </c>
      <c r="I135" s="32">
        <v>-94353.600000000006</v>
      </c>
      <c r="J135" s="32">
        <f t="shared" si="18"/>
        <v>2096776.4</v>
      </c>
      <c r="K135" s="32"/>
      <c r="L135" s="32"/>
      <c r="M135" s="32"/>
      <c r="N135" s="32"/>
      <c r="O135" s="32"/>
      <c r="P135" s="32"/>
    </row>
    <row r="136" spans="1:16" x14ac:dyDescent="0.3">
      <c r="A136" s="40" t="s">
        <v>91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92</v>
      </c>
      <c r="G136" s="46" t="s">
        <v>180</v>
      </c>
      <c r="H136" s="32">
        <v>0</v>
      </c>
      <c r="I136" s="32">
        <v>94353.600000000006</v>
      </c>
      <c r="J136" s="32">
        <f t="shared" si="18"/>
        <v>94353.600000000006</v>
      </c>
      <c r="K136" s="32"/>
      <c r="L136" s="32"/>
      <c r="M136" s="32"/>
      <c r="N136" s="32"/>
      <c r="O136" s="32"/>
      <c r="P136" s="32"/>
    </row>
    <row r="137" spans="1:16" ht="24" x14ac:dyDescent="0.3">
      <c r="A137" s="82" t="s">
        <v>214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213</v>
      </c>
      <c r="G137" s="46" t="s">
        <v>180</v>
      </c>
      <c r="H137" s="32">
        <v>12746</v>
      </c>
      <c r="I137" s="32"/>
      <c r="J137" s="32">
        <f t="shared" si="18"/>
        <v>12746</v>
      </c>
      <c r="K137" s="32">
        <v>0</v>
      </c>
      <c r="L137" s="32"/>
      <c r="M137" s="32">
        <f t="shared" si="19"/>
        <v>0</v>
      </c>
      <c r="N137" s="32">
        <v>0</v>
      </c>
      <c r="O137" s="32"/>
      <c r="P137" s="32">
        <f t="shared" si="16"/>
        <v>0</v>
      </c>
    </row>
    <row r="138" spans="1:16" x14ac:dyDescent="0.3">
      <c r="A138" s="82" t="s">
        <v>122</v>
      </c>
      <c r="B138" s="28" t="s">
        <v>43</v>
      </c>
      <c r="C138" s="28" t="s">
        <v>123</v>
      </c>
      <c r="D138" s="58" t="s">
        <v>121</v>
      </c>
      <c r="E138" s="29" t="s">
        <v>54</v>
      </c>
      <c r="F138" s="46" t="s">
        <v>124</v>
      </c>
      <c r="G138" s="46" t="s">
        <v>180</v>
      </c>
      <c r="H138" s="32">
        <v>4200</v>
      </c>
      <c r="I138" s="32"/>
      <c r="J138" s="32">
        <f t="shared" si="18"/>
        <v>4200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715" t="s">
        <v>178</v>
      </c>
      <c r="B139" s="715"/>
      <c r="C139" s="715"/>
      <c r="D139" s="715"/>
      <c r="E139" s="715"/>
      <c r="F139" s="715"/>
      <c r="G139" s="715"/>
      <c r="H139" s="101">
        <f>SUM(H131:H138)</f>
        <v>52022944.899999999</v>
      </c>
      <c r="I139" s="101">
        <f t="shared" ref="I139:J139" si="20">SUM(I131:I138)</f>
        <v>0</v>
      </c>
      <c r="J139" s="101">
        <f t="shared" si="20"/>
        <v>52022944.899999999</v>
      </c>
      <c r="K139" s="101">
        <f t="shared" ref="K139:P139" si="21">SUM(K131:K138)</f>
        <v>0</v>
      </c>
      <c r="L139" s="101">
        <f t="shared" si="21"/>
        <v>0</v>
      </c>
      <c r="M139" s="101">
        <f t="shared" si="21"/>
        <v>0</v>
      </c>
      <c r="N139" s="101">
        <f t="shared" si="21"/>
        <v>0</v>
      </c>
      <c r="O139" s="101">
        <f t="shared" si="21"/>
        <v>0</v>
      </c>
      <c r="P139" s="101">
        <f t="shared" si="21"/>
        <v>0</v>
      </c>
    </row>
    <row r="140" spans="1:16" x14ac:dyDescent="0.3">
      <c r="A140" s="706" t="s">
        <v>179</v>
      </c>
      <c r="B140" s="706"/>
      <c r="C140" s="706"/>
      <c r="D140" s="706"/>
      <c r="E140" s="706"/>
      <c r="F140" s="706"/>
      <c r="G140" s="706"/>
      <c r="H140" s="101">
        <f>H130+H139</f>
        <v>81262618.019999996</v>
      </c>
      <c r="I140" s="101">
        <f t="shared" ref="I140:P140" si="22">I130+I139</f>
        <v>0</v>
      </c>
      <c r="J140" s="101">
        <f t="shared" si="22"/>
        <v>81262618.019999996</v>
      </c>
      <c r="K140" s="101">
        <f t="shared" si="22"/>
        <v>0</v>
      </c>
      <c r="L140" s="101">
        <f t="shared" si="22"/>
        <v>0</v>
      </c>
      <c r="M140" s="101">
        <f t="shared" si="22"/>
        <v>0</v>
      </c>
      <c r="N140" s="101">
        <f t="shared" si="22"/>
        <v>0</v>
      </c>
      <c r="O140" s="101">
        <f t="shared" si="22"/>
        <v>0</v>
      </c>
      <c r="P140" s="101">
        <f t="shared" si="22"/>
        <v>0</v>
      </c>
    </row>
    <row r="141" spans="1:16" x14ac:dyDescent="0.3">
      <c r="A141" s="725" t="s">
        <v>201</v>
      </c>
      <c r="B141" s="726"/>
      <c r="C141" s="726"/>
      <c r="D141" s="726"/>
      <c r="E141" s="726"/>
      <c r="F141" s="726"/>
      <c r="G141" s="726"/>
      <c r="H141" s="726"/>
      <c r="I141" s="726"/>
      <c r="J141" s="726"/>
      <c r="K141" s="726"/>
      <c r="L141" s="726"/>
      <c r="M141" s="726"/>
      <c r="N141" s="726"/>
      <c r="O141" s="726"/>
      <c r="P141" s="727"/>
    </row>
    <row r="142" spans="1:16" x14ac:dyDescent="0.3">
      <c r="A142" s="82" t="s">
        <v>42</v>
      </c>
      <c r="B142" s="28" t="s">
        <v>43</v>
      </c>
      <c r="C142" s="28" t="s">
        <v>100</v>
      </c>
      <c r="D142" s="58" t="s">
        <v>202</v>
      </c>
      <c r="E142" s="29" t="s">
        <v>46</v>
      </c>
      <c r="F142" s="46" t="s">
        <v>47</v>
      </c>
      <c r="G142" s="46" t="s">
        <v>203</v>
      </c>
      <c r="H142" s="32">
        <v>4554000</v>
      </c>
      <c r="I142" s="32"/>
      <c r="J142" s="26">
        <f t="shared" ref="J142:J143" si="23">H142+I142</f>
        <v>4554000</v>
      </c>
      <c r="K142" s="32">
        <v>0</v>
      </c>
      <c r="L142" s="32"/>
      <c r="M142" s="26">
        <f t="shared" ref="M142:M143" si="24">K142+L142</f>
        <v>0</v>
      </c>
      <c r="N142" s="32">
        <v>0</v>
      </c>
      <c r="O142" s="147"/>
      <c r="P142" s="148">
        <f t="shared" ref="P142:P143" si="25">N142+O142</f>
        <v>0</v>
      </c>
    </row>
    <row r="143" spans="1:16" x14ac:dyDescent="0.3">
      <c r="A143" s="82" t="s">
        <v>50</v>
      </c>
      <c r="B143" s="28" t="s">
        <v>43</v>
      </c>
      <c r="C143" s="28" t="s">
        <v>100</v>
      </c>
      <c r="D143" s="58" t="s">
        <v>202</v>
      </c>
      <c r="E143" s="29" t="s">
        <v>51</v>
      </c>
      <c r="F143" s="46" t="s">
        <v>52</v>
      </c>
      <c r="G143" s="46" t="s">
        <v>203</v>
      </c>
      <c r="H143" s="32">
        <v>1375308</v>
      </c>
      <c r="I143" s="32"/>
      <c r="J143" s="26">
        <f t="shared" si="23"/>
        <v>1375308</v>
      </c>
      <c r="K143" s="32">
        <v>0</v>
      </c>
      <c r="L143" s="32"/>
      <c r="M143" s="26">
        <f t="shared" si="24"/>
        <v>0</v>
      </c>
      <c r="N143" s="32">
        <v>0</v>
      </c>
      <c r="O143" s="147"/>
      <c r="P143" s="148">
        <f t="shared" si="25"/>
        <v>0</v>
      </c>
    </row>
    <row r="144" spans="1:16" ht="15" thickBot="1" x14ac:dyDescent="0.35">
      <c r="A144" s="728" t="s">
        <v>204</v>
      </c>
      <c r="B144" s="728"/>
      <c r="C144" s="728"/>
      <c r="D144" s="728"/>
      <c r="E144" s="728"/>
      <c r="F144" s="728"/>
      <c r="G144" s="728"/>
      <c r="H144" s="149">
        <f>SUM(H142:H143)</f>
        <v>5929308</v>
      </c>
      <c r="I144" s="149">
        <f t="shared" ref="I144:P144" si="26">SUM(I142:I143)</f>
        <v>0</v>
      </c>
      <c r="J144" s="149">
        <f t="shared" si="26"/>
        <v>5929308</v>
      </c>
      <c r="K144" s="149">
        <f t="shared" si="26"/>
        <v>0</v>
      </c>
      <c r="L144" s="149">
        <f t="shared" si="26"/>
        <v>0</v>
      </c>
      <c r="M144" s="149">
        <f t="shared" si="26"/>
        <v>0</v>
      </c>
      <c r="N144" s="149">
        <f t="shared" si="26"/>
        <v>0</v>
      </c>
      <c r="O144" s="149">
        <f t="shared" si="26"/>
        <v>0</v>
      </c>
      <c r="P144" s="149">
        <f t="shared" si="26"/>
        <v>0</v>
      </c>
    </row>
    <row r="145" spans="1:16" ht="15" thickBot="1" x14ac:dyDescent="0.35">
      <c r="A145" s="729" t="s">
        <v>205</v>
      </c>
      <c r="B145" s="730"/>
      <c r="C145" s="730"/>
      <c r="D145" s="730"/>
      <c r="E145" s="730"/>
      <c r="F145" s="730"/>
      <c r="G145" s="730"/>
      <c r="H145" s="730"/>
      <c r="I145" s="730"/>
      <c r="J145" s="730"/>
      <c r="K145" s="730"/>
      <c r="L145" s="730"/>
      <c r="M145" s="730"/>
      <c r="N145" s="730"/>
      <c r="O145" s="730"/>
      <c r="P145" s="731"/>
    </row>
    <row r="146" spans="1:16" x14ac:dyDescent="0.3">
      <c r="A146" s="150" t="s">
        <v>42</v>
      </c>
      <c r="B146" s="56" t="s">
        <v>43</v>
      </c>
      <c r="C146" s="56" t="s">
        <v>100</v>
      </c>
      <c r="D146" s="56" t="s">
        <v>206</v>
      </c>
      <c r="E146" s="56" t="s">
        <v>46</v>
      </c>
      <c r="F146" s="56" t="s">
        <v>47</v>
      </c>
      <c r="G146" s="46" t="s">
        <v>207</v>
      </c>
      <c r="H146" s="151">
        <v>251508</v>
      </c>
      <c r="I146" s="152"/>
      <c r="J146" s="26">
        <f t="shared" ref="J146:J147" si="27">H146+I146</f>
        <v>251508</v>
      </c>
      <c r="K146" s="26">
        <v>0</v>
      </c>
      <c r="L146" s="153"/>
      <c r="M146" s="26">
        <f t="shared" ref="M146:M147" si="28">K146+L146</f>
        <v>0</v>
      </c>
      <c r="N146" s="32">
        <v>0</v>
      </c>
      <c r="O146" s="147"/>
      <c r="P146" s="148">
        <f t="shared" ref="P146:P147" si="29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61" t="s">
        <v>206</v>
      </c>
      <c r="E147" s="61" t="s">
        <v>51</v>
      </c>
      <c r="F147" s="61" t="s">
        <v>52</v>
      </c>
      <c r="G147" s="161" t="s">
        <v>207</v>
      </c>
      <c r="H147" s="154">
        <v>75955.42</v>
      </c>
      <c r="I147" s="162"/>
      <c r="J147" s="51">
        <f t="shared" si="27"/>
        <v>75955.42</v>
      </c>
      <c r="K147" s="51">
        <v>0</v>
      </c>
      <c r="L147" s="156"/>
      <c r="M147" s="51">
        <f t="shared" si="28"/>
        <v>0</v>
      </c>
      <c r="N147" s="38">
        <v>0</v>
      </c>
      <c r="O147" s="163"/>
      <c r="P147" s="164">
        <f t="shared" si="29"/>
        <v>0</v>
      </c>
    </row>
    <row r="148" spans="1:16" x14ac:dyDescent="0.3">
      <c r="A148" s="706" t="s">
        <v>208</v>
      </c>
      <c r="B148" s="706"/>
      <c r="C148" s="706"/>
      <c r="D148" s="706"/>
      <c r="E148" s="706"/>
      <c r="F148" s="706"/>
      <c r="G148" s="706"/>
      <c r="H148" s="98">
        <f>SUM(H146:H147)</f>
        <v>327463.42</v>
      </c>
      <c r="I148" s="98">
        <f>SUM(I146:I147)</f>
        <v>0</v>
      </c>
      <c r="J148" s="98">
        <f>H148+I148</f>
        <v>327463.42</v>
      </c>
      <c r="K148" s="98">
        <f t="shared" ref="K148" si="30">SUM(K146:K147)</f>
        <v>0</v>
      </c>
      <c r="L148" s="98"/>
      <c r="M148" s="98"/>
      <c r="N148" s="98">
        <f>SUM(N146:N147)</f>
        <v>0</v>
      </c>
      <c r="O148" s="98"/>
      <c r="P148" s="98"/>
    </row>
    <row r="149" spans="1:16" ht="30" customHeight="1" x14ac:dyDescent="0.3">
      <c r="A149" s="735" t="s">
        <v>216</v>
      </c>
      <c r="B149" s="736"/>
      <c r="C149" s="736"/>
      <c r="D149" s="736"/>
      <c r="E149" s="736"/>
      <c r="F149" s="736"/>
      <c r="G149" s="736"/>
      <c r="H149" s="736"/>
      <c r="I149" s="736"/>
      <c r="J149" s="736"/>
      <c r="K149" s="736"/>
      <c r="L149" s="736"/>
      <c r="M149" s="736"/>
      <c r="N149" s="736"/>
      <c r="O149" s="736"/>
      <c r="P149" s="737"/>
    </row>
    <row r="150" spans="1:16" x14ac:dyDescent="0.3">
      <c r="A150" s="150" t="s">
        <v>42</v>
      </c>
      <c r="B150" s="56" t="s">
        <v>43</v>
      </c>
      <c r="C150" s="56" t="s">
        <v>100</v>
      </c>
      <c r="D150" s="58" t="s">
        <v>217</v>
      </c>
      <c r="E150" s="58" t="s">
        <v>46</v>
      </c>
      <c r="F150" s="56" t="s">
        <v>47</v>
      </c>
      <c r="G150" s="46" t="s">
        <v>218</v>
      </c>
      <c r="H150" s="155">
        <v>99000</v>
      </c>
      <c r="I150" s="155"/>
      <c r="J150" s="26">
        <f t="shared" ref="J150:J151" si="31">H150+I150</f>
        <v>99000</v>
      </c>
      <c r="K150" s="32">
        <v>0</v>
      </c>
      <c r="L150" s="34"/>
      <c r="M150" s="26">
        <f t="shared" ref="M150:M151" si="32">K150+L150</f>
        <v>0</v>
      </c>
      <c r="N150" s="32">
        <v>0</v>
      </c>
      <c r="O150" s="147"/>
      <c r="P150" s="148">
        <f t="shared" ref="P150:P151" si="33">N150+O150</f>
        <v>0</v>
      </c>
    </row>
    <row r="151" spans="1:16" x14ac:dyDescent="0.3">
      <c r="A151" s="37" t="s">
        <v>50</v>
      </c>
      <c r="B151" s="61" t="s">
        <v>43</v>
      </c>
      <c r="C151" s="61" t="s">
        <v>100</v>
      </c>
      <c r="D151" s="58" t="s">
        <v>217</v>
      </c>
      <c r="E151" s="58" t="s">
        <v>51</v>
      </c>
      <c r="F151" s="61" t="s">
        <v>52</v>
      </c>
      <c r="G151" s="46" t="s">
        <v>218</v>
      </c>
      <c r="H151" s="155">
        <v>29898</v>
      </c>
      <c r="I151" s="155"/>
      <c r="J151" s="51">
        <f t="shared" si="31"/>
        <v>29898</v>
      </c>
      <c r="K151" s="32">
        <v>0</v>
      </c>
      <c r="L151" s="34"/>
      <c r="M151" s="51">
        <f t="shared" si="32"/>
        <v>0</v>
      </c>
      <c r="N151" s="32">
        <v>0</v>
      </c>
      <c r="O151" s="147"/>
      <c r="P151" s="164">
        <f t="shared" si="33"/>
        <v>0</v>
      </c>
    </row>
    <row r="152" spans="1:16" x14ac:dyDescent="0.3">
      <c r="A152" s="706" t="s">
        <v>215</v>
      </c>
      <c r="B152" s="706"/>
      <c r="C152" s="706"/>
      <c r="D152" s="706"/>
      <c r="E152" s="706"/>
      <c r="F152" s="706"/>
      <c r="G152" s="706"/>
      <c r="H152" s="98">
        <f>SUM(H150:H151)</f>
        <v>128898</v>
      </c>
      <c r="I152" s="98">
        <f t="shared" ref="I152:P152" si="34">SUM(I150:I151)</f>
        <v>0</v>
      </c>
      <c r="J152" s="98">
        <f t="shared" si="34"/>
        <v>128898</v>
      </c>
      <c r="K152" s="98">
        <f t="shared" si="34"/>
        <v>0</v>
      </c>
      <c r="L152" s="98">
        <f t="shared" si="34"/>
        <v>0</v>
      </c>
      <c r="M152" s="98">
        <f t="shared" si="34"/>
        <v>0</v>
      </c>
      <c r="N152" s="98">
        <f t="shared" si="34"/>
        <v>0</v>
      </c>
      <c r="O152" s="98">
        <f t="shared" si="34"/>
        <v>0</v>
      </c>
      <c r="P152" s="98">
        <f t="shared" si="34"/>
        <v>0</v>
      </c>
    </row>
    <row r="153" spans="1:16" ht="28.95" customHeight="1" x14ac:dyDescent="0.3">
      <c r="A153" s="723" t="s">
        <v>160</v>
      </c>
      <c r="B153" s="687"/>
      <c r="C153" s="687"/>
      <c r="D153" s="687"/>
      <c r="E153" s="687"/>
      <c r="F153" s="687"/>
      <c r="G153" s="687"/>
      <c r="H153" s="687"/>
      <c r="I153" s="687"/>
      <c r="J153" s="687"/>
      <c r="K153" s="687"/>
      <c r="L153" s="687"/>
      <c r="M153" s="687"/>
      <c r="N153" s="687"/>
      <c r="O153" s="687"/>
      <c r="P153" s="724"/>
    </row>
    <row r="154" spans="1:16" ht="26.4" x14ac:dyDescent="0.3">
      <c r="A154" s="104" t="s">
        <v>161</v>
      </c>
      <c r="B154" s="40">
        <v>10</v>
      </c>
      <c r="C154" s="40" t="s">
        <v>162</v>
      </c>
      <c r="D154" s="45" t="s">
        <v>163</v>
      </c>
      <c r="E154" s="45" t="s">
        <v>174</v>
      </c>
      <c r="F154" s="45" t="s">
        <v>165</v>
      </c>
      <c r="G154" s="45" t="s">
        <v>182</v>
      </c>
      <c r="H154" s="32">
        <v>1916000</v>
      </c>
      <c r="I154" s="32"/>
      <c r="J154" s="32">
        <f>H154+I154</f>
        <v>1916000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x14ac:dyDescent="0.3">
      <c r="A155" s="708" t="s">
        <v>167</v>
      </c>
      <c r="B155" s="709"/>
      <c r="C155" s="709"/>
      <c r="D155" s="709"/>
      <c r="E155" s="709"/>
      <c r="F155" s="709"/>
      <c r="G155" s="710"/>
      <c r="H155" s="101">
        <f t="shared" ref="H155:P155" si="35">SUM(H154:H154)</f>
        <v>1916000</v>
      </c>
      <c r="I155" s="101">
        <f t="shared" si="35"/>
        <v>0</v>
      </c>
      <c r="J155" s="101">
        <f t="shared" si="35"/>
        <v>1916000</v>
      </c>
      <c r="K155" s="101">
        <f t="shared" si="35"/>
        <v>0</v>
      </c>
      <c r="L155" s="101">
        <f t="shared" si="35"/>
        <v>0</v>
      </c>
      <c r="M155" s="101">
        <f t="shared" si="35"/>
        <v>0</v>
      </c>
      <c r="N155" s="101">
        <f t="shared" si="35"/>
        <v>0</v>
      </c>
      <c r="O155" s="101">
        <f t="shared" si="35"/>
        <v>0</v>
      </c>
      <c r="P155" s="101">
        <f t="shared" si="35"/>
        <v>0</v>
      </c>
    </row>
    <row r="156" spans="1:16" ht="25.2" customHeight="1" x14ac:dyDescent="0.3">
      <c r="A156" s="711" t="s">
        <v>168</v>
      </c>
      <c r="B156" s="712"/>
      <c r="C156" s="712"/>
      <c r="D156" s="712"/>
      <c r="E156" s="712"/>
      <c r="F156" s="712"/>
      <c r="G156" s="712"/>
      <c r="H156" s="712"/>
      <c r="I156" s="712"/>
      <c r="J156" s="712"/>
      <c r="K156" s="712"/>
      <c r="L156" s="712"/>
      <c r="M156" s="712"/>
      <c r="N156" s="712"/>
      <c r="O156" s="712"/>
      <c r="P156" s="713"/>
    </row>
    <row r="157" spans="1:16" ht="25.2" customHeight="1" x14ac:dyDescent="0.3">
      <c r="A157" s="82" t="s">
        <v>236</v>
      </c>
      <c r="B157" s="106" t="s">
        <v>43</v>
      </c>
      <c r="C157" s="106" t="s">
        <v>100</v>
      </c>
      <c r="D157" s="107" t="s">
        <v>169</v>
      </c>
      <c r="E157" s="107" t="s">
        <v>54</v>
      </c>
      <c r="F157" s="107" t="s">
        <v>235</v>
      </c>
      <c r="G157" s="108" t="s">
        <v>170</v>
      </c>
      <c r="H157" s="32">
        <v>24196.5</v>
      </c>
      <c r="I157" s="32"/>
      <c r="J157" s="32">
        <f>H157+I157</f>
        <v>24196.5</v>
      </c>
      <c r="K157" s="32">
        <v>0</v>
      </c>
      <c r="L157" s="32"/>
      <c r="M157" s="32">
        <f>K157+L157</f>
        <v>0</v>
      </c>
      <c r="N157" s="32">
        <v>0</v>
      </c>
      <c r="O157" s="97"/>
      <c r="P157" s="32">
        <f>N157+O157</f>
        <v>0</v>
      </c>
    </row>
    <row r="158" spans="1:16" ht="25.2" customHeight="1" x14ac:dyDescent="0.3">
      <c r="A158" s="105" t="s">
        <v>175</v>
      </c>
      <c r="B158" s="40" t="s">
        <v>172</v>
      </c>
      <c r="C158" s="40" t="s">
        <v>173</v>
      </c>
      <c r="D158" s="45" t="s">
        <v>169</v>
      </c>
      <c r="E158" s="45" t="s">
        <v>174</v>
      </c>
      <c r="F158" s="45" t="s">
        <v>171</v>
      </c>
      <c r="G158" s="45" t="s">
        <v>170</v>
      </c>
      <c r="H158" s="32">
        <v>93777</v>
      </c>
      <c r="I158" s="32"/>
      <c r="J158" s="32">
        <f>H158+I158</f>
        <v>93777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6.4" x14ac:dyDescent="0.3">
      <c r="A159" s="105" t="s">
        <v>161</v>
      </c>
      <c r="B159" s="106" t="s">
        <v>43</v>
      </c>
      <c r="C159" s="106" t="s">
        <v>100</v>
      </c>
      <c r="D159" s="107" t="s">
        <v>169</v>
      </c>
      <c r="E159" s="107" t="s">
        <v>164</v>
      </c>
      <c r="F159" s="107" t="s">
        <v>165</v>
      </c>
      <c r="G159" s="108" t="s">
        <v>170</v>
      </c>
      <c r="H159" s="32">
        <v>876245</v>
      </c>
      <c r="I159" s="32"/>
      <c r="J159" s="32">
        <f>H159+I159</f>
        <v>876245</v>
      </c>
      <c r="K159" s="32">
        <v>0</v>
      </c>
      <c r="L159" s="32"/>
      <c r="M159" s="32">
        <f t="shared" ref="M159:M160" si="36">K159+L159</f>
        <v>0</v>
      </c>
      <c r="N159" s="32">
        <v>0</v>
      </c>
      <c r="O159" s="97"/>
      <c r="P159" s="32">
        <f t="shared" ref="P159:P160" si="37">N159+O159</f>
        <v>0</v>
      </c>
    </row>
    <row r="160" spans="1:16" x14ac:dyDescent="0.3">
      <c r="A160" s="40" t="s">
        <v>91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92</v>
      </c>
      <c r="G160" s="108" t="s">
        <v>170</v>
      </c>
      <c r="H160" s="32">
        <v>1717.5</v>
      </c>
      <c r="I160" s="32"/>
      <c r="J160" s="32">
        <f>H160+I160</f>
        <v>1717.5</v>
      </c>
      <c r="K160" s="32">
        <v>0</v>
      </c>
      <c r="L160" s="32"/>
      <c r="M160" s="32">
        <f t="shared" si="36"/>
        <v>0</v>
      </c>
      <c r="N160" s="32">
        <v>0</v>
      </c>
      <c r="O160" s="97"/>
      <c r="P160" s="32">
        <f t="shared" si="37"/>
        <v>0</v>
      </c>
    </row>
    <row r="161" spans="1:16" x14ac:dyDescent="0.3">
      <c r="A161" s="708" t="s">
        <v>176</v>
      </c>
      <c r="B161" s="709"/>
      <c r="C161" s="709"/>
      <c r="D161" s="709"/>
      <c r="E161" s="709"/>
      <c r="F161" s="709"/>
      <c r="G161" s="710"/>
      <c r="H161" s="101">
        <f>SUM(H157:H160)</f>
        <v>995936</v>
      </c>
      <c r="I161" s="101">
        <f t="shared" ref="I161:P161" si="38">SUM(I157:I160)</f>
        <v>0</v>
      </c>
      <c r="J161" s="101">
        <f t="shared" si="38"/>
        <v>995936</v>
      </c>
      <c r="K161" s="101">
        <f t="shared" si="38"/>
        <v>0</v>
      </c>
      <c r="L161" s="101">
        <f t="shared" si="38"/>
        <v>0</v>
      </c>
      <c r="M161" s="101">
        <f t="shared" si="38"/>
        <v>0</v>
      </c>
      <c r="N161" s="101">
        <f t="shared" si="38"/>
        <v>0</v>
      </c>
      <c r="O161" s="101">
        <f t="shared" si="38"/>
        <v>0</v>
      </c>
      <c r="P161" s="101">
        <f t="shared" si="38"/>
        <v>0</v>
      </c>
    </row>
    <row r="162" spans="1:16" x14ac:dyDescent="0.3">
      <c r="A162" s="717" t="s">
        <v>187</v>
      </c>
      <c r="B162" s="718"/>
      <c r="C162" s="718"/>
      <c r="D162" s="718"/>
      <c r="E162" s="718"/>
      <c r="F162" s="718"/>
      <c r="G162" s="718"/>
      <c r="H162" s="718"/>
      <c r="I162" s="718"/>
      <c r="J162" s="718"/>
      <c r="K162" s="718"/>
      <c r="L162" s="718"/>
      <c r="M162" s="718"/>
      <c r="N162" s="718"/>
      <c r="O162" s="718"/>
      <c r="P162" s="719"/>
    </row>
    <row r="163" spans="1:16" x14ac:dyDescent="0.3">
      <c r="A163" s="129" t="s">
        <v>81</v>
      </c>
      <c r="B163" s="130" t="s">
        <v>43</v>
      </c>
      <c r="C163" s="131" t="s">
        <v>100</v>
      </c>
      <c r="D163" s="131" t="s">
        <v>188</v>
      </c>
      <c r="E163" s="131">
        <v>244</v>
      </c>
      <c r="F163" s="131" t="s">
        <v>82</v>
      </c>
      <c r="G163" s="132" t="s">
        <v>189</v>
      </c>
      <c r="H163" s="32">
        <v>3150000</v>
      </c>
      <c r="I163" s="32"/>
      <c r="J163" s="32">
        <f>H163+I163</f>
        <v>3150000</v>
      </c>
      <c r="K163" s="32">
        <v>0</v>
      </c>
      <c r="L163" s="32"/>
      <c r="M163" s="32">
        <f t="shared" ref="M163" si="39">K163+L163</f>
        <v>0</v>
      </c>
      <c r="N163" s="32">
        <v>0</v>
      </c>
      <c r="O163" s="97"/>
      <c r="P163" s="32">
        <f t="shared" ref="P163" si="40">N163+O163</f>
        <v>0</v>
      </c>
    </row>
    <row r="164" spans="1:16" x14ac:dyDescent="0.3">
      <c r="A164" s="708" t="s">
        <v>190</v>
      </c>
      <c r="B164" s="709"/>
      <c r="C164" s="709"/>
      <c r="D164" s="709"/>
      <c r="E164" s="709"/>
      <c r="F164" s="709"/>
      <c r="G164" s="710"/>
      <c r="H164" s="101">
        <f>SUM(H163)</f>
        <v>3150000</v>
      </c>
      <c r="I164" s="101">
        <f t="shared" ref="I164:P164" si="41">SUM(I163)</f>
        <v>0</v>
      </c>
      <c r="J164" s="101">
        <f t="shared" si="41"/>
        <v>3150000</v>
      </c>
      <c r="K164" s="101">
        <f t="shared" si="41"/>
        <v>0</v>
      </c>
      <c r="L164" s="101">
        <f t="shared" si="41"/>
        <v>0</v>
      </c>
      <c r="M164" s="101">
        <f t="shared" si="41"/>
        <v>0</v>
      </c>
      <c r="N164" s="101">
        <f t="shared" si="41"/>
        <v>0</v>
      </c>
      <c r="O164" s="101">
        <f t="shared" si="41"/>
        <v>0</v>
      </c>
      <c r="P164" s="101">
        <f t="shared" si="41"/>
        <v>0</v>
      </c>
    </row>
    <row r="165" spans="1:16" x14ac:dyDescent="0.3">
      <c r="A165" s="720" t="s">
        <v>191</v>
      </c>
      <c r="B165" s="721"/>
      <c r="C165" s="721"/>
      <c r="D165" s="721"/>
      <c r="E165" s="721"/>
      <c r="F165" s="721"/>
      <c r="G165" s="721"/>
      <c r="H165" s="721"/>
      <c r="I165" s="721"/>
      <c r="J165" s="721"/>
      <c r="K165" s="721"/>
      <c r="L165" s="721"/>
      <c r="M165" s="721"/>
      <c r="N165" s="721"/>
      <c r="O165" s="721"/>
      <c r="P165" s="722"/>
    </row>
    <row r="166" spans="1:16" x14ac:dyDescent="0.3">
      <c r="A166" s="133" t="s">
        <v>259</v>
      </c>
      <c r="B166" s="133" t="s">
        <v>172</v>
      </c>
      <c r="C166" s="133" t="s">
        <v>173</v>
      </c>
      <c r="D166" s="134" t="s">
        <v>193</v>
      </c>
      <c r="E166" s="134" t="s">
        <v>174</v>
      </c>
      <c r="F166" s="134" t="s">
        <v>171</v>
      </c>
      <c r="G166" s="132" t="s">
        <v>195</v>
      </c>
      <c r="H166" s="32">
        <v>7084</v>
      </c>
      <c r="I166" s="32"/>
      <c r="J166" s="32">
        <f t="shared" ref="J166:J169" si="42">H166+I166</f>
        <v>7084</v>
      </c>
      <c r="K166" s="32">
        <v>0</v>
      </c>
      <c r="L166" s="32"/>
      <c r="M166" s="32">
        <f t="shared" ref="M166:M169" si="43">K166+L166</f>
        <v>0</v>
      </c>
      <c r="N166" s="32">
        <v>0</v>
      </c>
      <c r="O166" s="97"/>
      <c r="P166" s="32">
        <f t="shared" ref="P166:P169" si="44">N166+O166</f>
        <v>0</v>
      </c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194</v>
      </c>
      <c r="E167" s="134" t="s">
        <v>174</v>
      </c>
      <c r="F167" s="134" t="s">
        <v>171</v>
      </c>
      <c r="G167" s="132" t="s">
        <v>48</v>
      </c>
      <c r="H167" s="32">
        <v>3036</v>
      </c>
      <c r="I167" s="32"/>
      <c r="J167" s="32">
        <f t="shared" si="42"/>
        <v>3036</v>
      </c>
      <c r="K167" s="32">
        <v>0</v>
      </c>
      <c r="L167" s="32"/>
      <c r="M167" s="32">
        <f t="shared" si="43"/>
        <v>0</v>
      </c>
      <c r="N167" s="32">
        <v>0</v>
      </c>
      <c r="O167" s="97"/>
      <c r="P167" s="32">
        <f t="shared" si="44"/>
        <v>0</v>
      </c>
    </row>
    <row r="168" spans="1:16" ht="26.4" x14ac:dyDescent="0.3">
      <c r="A168" s="133" t="s">
        <v>192</v>
      </c>
      <c r="B168" s="133" t="s">
        <v>172</v>
      </c>
      <c r="C168" s="133" t="s">
        <v>173</v>
      </c>
      <c r="D168" s="134" t="s">
        <v>193</v>
      </c>
      <c r="E168" s="134" t="s">
        <v>164</v>
      </c>
      <c r="F168" s="134" t="s">
        <v>165</v>
      </c>
      <c r="G168" s="132" t="s">
        <v>195</v>
      </c>
      <c r="H168" s="32">
        <v>1260000</v>
      </c>
      <c r="I168" s="32"/>
      <c r="J168" s="32">
        <f t="shared" si="42"/>
        <v>1260000</v>
      </c>
      <c r="K168" s="32">
        <v>0</v>
      </c>
      <c r="L168" s="32"/>
      <c r="M168" s="32">
        <f t="shared" si="43"/>
        <v>0</v>
      </c>
      <c r="N168" s="32">
        <v>0</v>
      </c>
      <c r="O168" s="97"/>
      <c r="P168" s="32">
        <f t="shared" si="44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194</v>
      </c>
      <c r="E169" s="134" t="s">
        <v>164</v>
      </c>
      <c r="F169" s="134" t="s">
        <v>165</v>
      </c>
      <c r="G169" s="132" t="s">
        <v>48</v>
      </c>
      <c r="H169" s="32">
        <v>540000</v>
      </c>
      <c r="I169" s="32"/>
      <c r="J169" s="32">
        <f t="shared" si="42"/>
        <v>540000</v>
      </c>
      <c r="K169" s="32">
        <v>0</v>
      </c>
      <c r="L169" s="32"/>
      <c r="M169" s="32">
        <f t="shared" si="43"/>
        <v>0</v>
      </c>
      <c r="N169" s="32">
        <v>0</v>
      </c>
      <c r="O169" s="97"/>
      <c r="P169" s="32">
        <f t="shared" si="44"/>
        <v>0</v>
      </c>
    </row>
    <row r="170" spans="1:16" x14ac:dyDescent="0.3">
      <c r="A170" s="708" t="s">
        <v>196</v>
      </c>
      <c r="B170" s="709"/>
      <c r="C170" s="709"/>
      <c r="D170" s="709"/>
      <c r="E170" s="709"/>
      <c r="F170" s="709"/>
      <c r="G170" s="710"/>
      <c r="H170" s="101">
        <f>SUM(H166:H169)</f>
        <v>1810120</v>
      </c>
      <c r="I170" s="101">
        <f t="shared" ref="I170:P170" si="45">SUM(I166:I169)</f>
        <v>0</v>
      </c>
      <c r="J170" s="101">
        <f>SUM(J166:J169)</f>
        <v>1810120</v>
      </c>
      <c r="K170" s="101">
        <f t="shared" si="45"/>
        <v>0</v>
      </c>
      <c r="L170" s="101">
        <f t="shared" si="45"/>
        <v>0</v>
      </c>
      <c r="M170" s="101">
        <f t="shared" si="45"/>
        <v>0</v>
      </c>
      <c r="N170" s="101">
        <f t="shared" si="45"/>
        <v>0</v>
      </c>
      <c r="O170" s="101">
        <f t="shared" si="45"/>
        <v>0</v>
      </c>
      <c r="P170" s="101">
        <f t="shared" si="45"/>
        <v>0</v>
      </c>
    </row>
    <row r="171" spans="1:16" x14ac:dyDescent="0.3">
      <c r="A171" s="738" t="s">
        <v>260</v>
      </c>
      <c r="B171" s="739"/>
      <c r="C171" s="739"/>
      <c r="D171" s="739"/>
      <c r="E171" s="739"/>
      <c r="F171" s="739"/>
      <c r="G171" s="739"/>
      <c r="H171" s="739"/>
      <c r="I171" s="739"/>
      <c r="J171" s="739"/>
      <c r="K171" s="739"/>
      <c r="L171" s="739"/>
      <c r="M171" s="739"/>
      <c r="N171" s="739"/>
      <c r="O171" s="739"/>
      <c r="P171" s="740"/>
    </row>
    <row r="172" spans="1:16" x14ac:dyDescent="0.3">
      <c r="A172" s="40" t="s">
        <v>73</v>
      </c>
      <c r="B172" s="133" t="s">
        <v>43</v>
      </c>
      <c r="C172" s="133" t="s">
        <v>100</v>
      </c>
      <c r="D172" s="134" t="s">
        <v>224</v>
      </c>
      <c r="E172" s="134" t="s">
        <v>54</v>
      </c>
      <c r="F172" s="134" t="s">
        <v>74</v>
      </c>
      <c r="G172" s="132" t="s">
        <v>225</v>
      </c>
      <c r="H172" s="32">
        <v>305248.5</v>
      </c>
      <c r="I172" s="32"/>
      <c r="J172" s="32">
        <f t="shared" ref="J172:J177" si="46">H172+I172</f>
        <v>305248.5</v>
      </c>
      <c r="K172" s="32">
        <v>0</v>
      </c>
      <c r="L172" s="32"/>
      <c r="M172" s="32">
        <f t="shared" ref="M172:M183" si="47">K172+L172</f>
        <v>0</v>
      </c>
      <c r="N172" s="32">
        <v>0</v>
      </c>
      <c r="O172" s="97"/>
      <c r="P172" s="32">
        <f t="shared" ref="P172:P183" si="48">N172+O172</f>
        <v>0</v>
      </c>
    </row>
    <row r="173" spans="1:16" x14ac:dyDescent="0.3">
      <c r="A173" s="82" t="s">
        <v>220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219</v>
      </c>
      <c r="G173" s="132" t="s">
        <v>225</v>
      </c>
      <c r="H173" s="32">
        <v>1363461.3</v>
      </c>
      <c r="I173" s="32"/>
      <c r="J173" s="32">
        <f t="shared" si="46"/>
        <v>1363461.3</v>
      </c>
      <c r="K173" s="32">
        <v>0</v>
      </c>
      <c r="L173" s="32"/>
      <c r="M173" s="32">
        <f t="shared" si="47"/>
        <v>0</v>
      </c>
      <c r="N173" s="32">
        <v>0</v>
      </c>
      <c r="O173" s="97"/>
      <c r="P173" s="32">
        <f t="shared" si="48"/>
        <v>0</v>
      </c>
    </row>
    <row r="174" spans="1:16" x14ac:dyDescent="0.3">
      <c r="A174" s="40" t="s">
        <v>91</v>
      </c>
      <c r="B174" s="133" t="s">
        <v>43</v>
      </c>
      <c r="C174" s="133" t="s">
        <v>100</v>
      </c>
      <c r="D174" s="134" t="s">
        <v>226</v>
      </c>
      <c r="E174" s="134" t="s">
        <v>54</v>
      </c>
      <c r="F174" s="134" t="s">
        <v>92</v>
      </c>
      <c r="G174" s="132" t="s">
        <v>225</v>
      </c>
      <c r="H174" s="32">
        <v>34990.199999999997</v>
      </c>
      <c r="I174" s="32"/>
      <c r="J174" s="32">
        <f>H174+I174</f>
        <v>34990.199999999997</v>
      </c>
      <c r="K174" s="32"/>
      <c r="L174" s="32"/>
      <c r="M174" s="32"/>
      <c r="N174" s="32"/>
      <c r="O174" s="97"/>
      <c r="P174" s="32"/>
    </row>
    <row r="175" spans="1:16" x14ac:dyDescent="0.3">
      <c r="A175" s="40" t="s">
        <v>73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74</v>
      </c>
      <c r="G175" s="132" t="s">
        <v>48</v>
      </c>
      <c r="H175" s="32">
        <v>33916.5</v>
      </c>
      <c r="I175" s="32"/>
      <c r="J175" s="32">
        <f>H175+I175</f>
        <v>33916.5</v>
      </c>
      <c r="K175" s="32">
        <v>0</v>
      </c>
      <c r="L175" s="32"/>
      <c r="M175" s="32">
        <f>K175+L175</f>
        <v>0</v>
      </c>
      <c r="N175" s="32">
        <v>0</v>
      </c>
      <c r="O175" s="97"/>
      <c r="P175" s="32">
        <f>N175+O175</f>
        <v>0</v>
      </c>
    </row>
    <row r="176" spans="1:16" x14ac:dyDescent="0.3">
      <c r="A176" s="82" t="s">
        <v>220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219</v>
      </c>
      <c r="G176" s="132" t="s">
        <v>48</v>
      </c>
      <c r="H176" s="32">
        <v>151495.70000000001</v>
      </c>
      <c r="I176" s="32"/>
      <c r="J176" s="32">
        <f t="shared" si="46"/>
        <v>151495.70000000001</v>
      </c>
      <c r="K176" s="32">
        <v>0</v>
      </c>
      <c r="L176" s="32"/>
      <c r="M176" s="32">
        <f t="shared" si="47"/>
        <v>0</v>
      </c>
      <c r="N176" s="32">
        <v>0</v>
      </c>
      <c r="O176" s="97"/>
      <c r="P176" s="32">
        <f t="shared" si="48"/>
        <v>0</v>
      </c>
    </row>
    <row r="177" spans="1:16" x14ac:dyDescent="0.3">
      <c r="A177" s="40" t="s">
        <v>91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92</v>
      </c>
      <c r="G177" s="333" t="s">
        <v>48</v>
      </c>
      <c r="H177" s="32">
        <v>3887.8</v>
      </c>
      <c r="I177" s="32"/>
      <c r="J177" s="32">
        <f t="shared" si="46"/>
        <v>3887.8</v>
      </c>
      <c r="K177" s="32"/>
      <c r="L177" s="32"/>
      <c r="M177" s="32"/>
      <c r="N177" s="32"/>
      <c r="O177" s="97"/>
      <c r="P177" s="32"/>
    </row>
    <row r="178" spans="1:16" x14ac:dyDescent="0.3">
      <c r="A178" s="708" t="s">
        <v>230</v>
      </c>
      <c r="B178" s="709"/>
      <c r="C178" s="709"/>
      <c r="D178" s="709"/>
      <c r="E178" s="709"/>
      <c r="F178" s="709"/>
      <c r="G178" s="710"/>
      <c r="H178" s="101">
        <f>SUM(H172:H177)</f>
        <v>1893000</v>
      </c>
      <c r="I178" s="101">
        <f t="shared" ref="I178:P178" si="49">SUM(I172:I177)</f>
        <v>0</v>
      </c>
      <c r="J178" s="101">
        <f t="shared" si="49"/>
        <v>1893000</v>
      </c>
      <c r="K178" s="101">
        <f t="shared" si="49"/>
        <v>0</v>
      </c>
      <c r="L178" s="101">
        <f t="shared" si="49"/>
        <v>0</v>
      </c>
      <c r="M178" s="101">
        <f t="shared" si="49"/>
        <v>0</v>
      </c>
      <c r="N178" s="101">
        <f t="shared" si="49"/>
        <v>0</v>
      </c>
      <c r="O178" s="101">
        <f t="shared" si="49"/>
        <v>0</v>
      </c>
      <c r="P178" s="101">
        <f t="shared" si="49"/>
        <v>0</v>
      </c>
    </row>
    <row r="179" spans="1:16" x14ac:dyDescent="0.3">
      <c r="A179" s="717" t="s">
        <v>245</v>
      </c>
      <c r="B179" s="718"/>
      <c r="C179" s="718"/>
      <c r="D179" s="718"/>
      <c r="E179" s="718"/>
      <c r="F179" s="718"/>
      <c r="G179" s="718"/>
      <c r="H179" s="718"/>
      <c r="I179" s="718"/>
      <c r="J179" s="718"/>
      <c r="K179" s="718"/>
      <c r="L179" s="718"/>
      <c r="M179" s="718"/>
      <c r="N179" s="718"/>
      <c r="O179" s="718"/>
      <c r="P179" s="719"/>
    </row>
    <row r="180" spans="1:16" x14ac:dyDescent="0.3">
      <c r="A180" s="129" t="s">
        <v>81</v>
      </c>
      <c r="B180" s="133" t="s">
        <v>43</v>
      </c>
      <c r="C180" s="133" t="s">
        <v>243</v>
      </c>
      <c r="D180" s="134" t="s">
        <v>242</v>
      </c>
      <c r="E180" s="134" t="s">
        <v>54</v>
      </c>
      <c r="F180" s="134" t="s">
        <v>82</v>
      </c>
      <c r="G180" s="132" t="s">
        <v>244</v>
      </c>
      <c r="H180" s="32">
        <v>302848.34999999998</v>
      </c>
      <c r="I180" s="32"/>
      <c r="J180" s="32">
        <f>SUM(H180:I180)</f>
        <v>302848.34999999998</v>
      </c>
      <c r="K180" s="32">
        <v>0</v>
      </c>
      <c r="L180" s="32"/>
      <c r="M180" s="32">
        <f t="shared" si="47"/>
        <v>0</v>
      </c>
      <c r="N180" s="32">
        <v>0</v>
      </c>
      <c r="O180" s="97"/>
      <c r="P180" s="32">
        <f t="shared" si="48"/>
        <v>0</v>
      </c>
    </row>
    <row r="181" spans="1:16" x14ac:dyDescent="0.3">
      <c r="A181" s="40" t="s">
        <v>241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240</v>
      </c>
      <c r="G181" s="132" t="s">
        <v>244</v>
      </c>
      <c r="H181" s="32">
        <v>13336</v>
      </c>
      <c r="I181" s="32"/>
      <c r="J181" s="32">
        <f t="shared" ref="J181:J183" si="50">SUM(H181:I181)</f>
        <v>13336</v>
      </c>
      <c r="K181" s="32">
        <v>0</v>
      </c>
      <c r="L181" s="32"/>
      <c r="M181" s="32">
        <f t="shared" si="47"/>
        <v>0</v>
      </c>
      <c r="N181" s="32">
        <v>0</v>
      </c>
      <c r="O181" s="97"/>
      <c r="P181" s="32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92</v>
      </c>
      <c r="G182" s="132" t="s">
        <v>244</v>
      </c>
      <c r="H182" s="32">
        <v>47426.41</v>
      </c>
      <c r="I182" s="32"/>
      <c r="J182" s="32">
        <f t="shared" si="50"/>
        <v>47426.41</v>
      </c>
      <c r="K182" s="32">
        <v>0</v>
      </c>
      <c r="L182" s="32"/>
      <c r="M182" s="32">
        <f t="shared" si="47"/>
        <v>0</v>
      </c>
      <c r="N182" s="32">
        <v>0</v>
      </c>
      <c r="O182" s="97"/>
      <c r="P182" s="32">
        <f t="shared" si="48"/>
        <v>0</v>
      </c>
    </row>
    <row r="183" spans="1:16" ht="24" x14ac:dyDescent="0.3">
      <c r="A183" s="40" t="s">
        <v>83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346" t="s">
        <v>84</v>
      </c>
      <c r="G183" s="132" t="s">
        <v>244</v>
      </c>
      <c r="H183" s="32">
        <v>9937.59</v>
      </c>
      <c r="I183" s="32"/>
      <c r="J183" s="32">
        <f t="shared" si="50"/>
        <v>9937.59</v>
      </c>
      <c r="K183" s="32">
        <v>0</v>
      </c>
      <c r="L183" s="32"/>
      <c r="M183" s="32">
        <f t="shared" si="47"/>
        <v>0</v>
      </c>
      <c r="N183" s="32">
        <v>0</v>
      </c>
      <c r="O183" s="97"/>
      <c r="P183" s="32">
        <f t="shared" si="48"/>
        <v>0</v>
      </c>
    </row>
    <row r="184" spans="1:16" x14ac:dyDescent="0.3">
      <c r="A184" s="708" t="s">
        <v>246</v>
      </c>
      <c r="B184" s="709"/>
      <c r="C184" s="709"/>
      <c r="D184" s="709"/>
      <c r="E184" s="709"/>
      <c r="F184" s="709"/>
      <c r="G184" s="710"/>
      <c r="H184" s="101">
        <f>SUM(H180:H183)</f>
        <v>373548.35000000003</v>
      </c>
      <c r="I184" s="101">
        <f t="shared" ref="I184:P184" si="51">SUM(I180:I183)</f>
        <v>0</v>
      </c>
      <c r="J184" s="101">
        <f t="shared" si="51"/>
        <v>373548.35000000003</v>
      </c>
      <c r="K184" s="101">
        <f t="shared" si="51"/>
        <v>0</v>
      </c>
      <c r="L184" s="101">
        <f t="shared" si="51"/>
        <v>0</v>
      </c>
      <c r="M184" s="101">
        <f t="shared" si="51"/>
        <v>0</v>
      </c>
      <c r="N184" s="101">
        <f t="shared" si="51"/>
        <v>0</v>
      </c>
      <c r="O184" s="101">
        <f t="shared" si="51"/>
        <v>0</v>
      </c>
      <c r="P184" s="101">
        <f t="shared" si="51"/>
        <v>0</v>
      </c>
    </row>
    <row r="185" spans="1:16" x14ac:dyDescent="0.3">
      <c r="A185" s="701" t="s">
        <v>131</v>
      </c>
      <c r="B185" s="701"/>
      <c r="C185" s="701"/>
      <c r="D185" s="701"/>
      <c r="E185" s="701"/>
      <c r="F185" s="701"/>
      <c r="G185" s="701"/>
      <c r="H185" s="103">
        <f t="shared" ref="H185:P185" si="52">H67+H104+H107+H119+H123+H155+H161+H140+H164+H170+H148+H144+H152+H178+H184</f>
        <v>128807418.56999999</v>
      </c>
      <c r="I185" s="103">
        <f t="shared" si="52"/>
        <v>103630</v>
      </c>
      <c r="J185" s="103">
        <f t="shared" si="52"/>
        <v>128911048.56999999</v>
      </c>
      <c r="K185" s="103">
        <f t="shared" si="52"/>
        <v>33521479.18</v>
      </c>
      <c r="L185" s="103">
        <f t="shared" si="52"/>
        <v>0</v>
      </c>
      <c r="M185" s="103">
        <f t="shared" si="52"/>
        <v>33521479.18</v>
      </c>
      <c r="N185" s="103">
        <f t="shared" si="52"/>
        <v>34259965.640000001</v>
      </c>
      <c r="O185" s="103">
        <f t="shared" si="52"/>
        <v>0</v>
      </c>
      <c r="P185" s="103">
        <f t="shared" si="52"/>
        <v>34259965.640000001</v>
      </c>
    </row>
    <row r="186" spans="1:1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6" x14ac:dyDescent="0.3">
      <c r="A187" s="72" t="s">
        <v>132</v>
      </c>
      <c r="B187" s="73"/>
      <c r="C187" s="72"/>
      <c r="D187" s="72"/>
      <c r="E187" s="698" t="s">
        <v>133</v>
      </c>
      <c r="F187" s="698"/>
      <c r="G187" s="698"/>
      <c r="H187" s="1"/>
      <c r="I187" s="1"/>
      <c r="J187" s="1"/>
      <c r="K187" s="1"/>
      <c r="L187" s="1"/>
      <c r="M187" s="1"/>
      <c r="N187" s="1"/>
    </row>
    <row r="188" spans="1:16" x14ac:dyDescent="0.3">
      <c r="A188" s="2" t="s">
        <v>134</v>
      </c>
      <c r="B188" s="696" t="s">
        <v>135</v>
      </c>
      <c r="C188" s="699"/>
      <c r="D188" s="699"/>
      <c r="E188" s="699" t="s">
        <v>136</v>
      </c>
      <c r="F188" s="699"/>
      <c r="G188" s="699"/>
      <c r="H188" s="1"/>
      <c r="I188" s="1"/>
      <c r="J188" s="1"/>
      <c r="K188" s="1"/>
      <c r="L188" s="1"/>
      <c r="M188" s="1"/>
      <c r="N188" s="1"/>
    </row>
    <row r="189" spans="1:16" x14ac:dyDescent="0.3">
      <c r="A189" s="2"/>
      <c r="B189" s="347"/>
      <c r="C189" s="347"/>
      <c r="D189" s="347"/>
      <c r="E189" s="347"/>
      <c r="F189" s="347"/>
      <c r="G189" s="347"/>
      <c r="H189" s="1"/>
      <c r="I189" s="1"/>
      <c r="J189" s="1"/>
      <c r="K189" s="1"/>
      <c r="L189" s="1"/>
      <c r="M189" s="1"/>
      <c r="N189" s="1"/>
    </row>
    <row r="190" spans="1:16" x14ac:dyDescent="0.3">
      <c r="A190" s="72" t="s">
        <v>152</v>
      </c>
      <c r="B190" s="73"/>
      <c r="C190" s="75"/>
      <c r="D190" s="75"/>
      <c r="E190" s="5"/>
      <c r="F190" s="695" t="s">
        <v>138</v>
      </c>
      <c r="G190" s="695"/>
      <c r="H190" s="1"/>
      <c r="I190" s="1"/>
      <c r="J190" s="1"/>
      <c r="K190" s="1"/>
      <c r="L190" s="1"/>
      <c r="M190" s="1"/>
      <c r="N190" s="1"/>
    </row>
    <row r="191" spans="1:16" x14ac:dyDescent="0.3">
      <c r="A191" s="2" t="s">
        <v>134</v>
      </c>
      <c r="B191" s="696" t="s">
        <v>135</v>
      </c>
      <c r="C191" s="697"/>
      <c r="D191" s="697"/>
      <c r="E191" s="76"/>
      <c r="F191" s="697" t="s">
        <v>136</v>
      </c>
      <c r="G191" s="697"/>
      <c r="H191" s="1"/>
      <c r="I191" s="1"/>
      <c r="J191" s="1"/>
      <c r="K191" s="1"/>
      <c r="L191" s="1"/>
      <c r="M191" s="1"/>
      <c r="N191" s="1"/>
    </row>
    <row r="192" spans="1:16" x14ac:dyDescent="0.3">
      <c r="A192" s="2"/>
      <c r="B192" s="2"/>
      <c r="C192" s="2"/>
      <c r="D192" s="2"/>
      <c r="E192" s="2"/>
      <c r="F192" s="2"/>
      <c r="G192" s="2"/>
      <c r="H192" s="1"/>
      <c r="I192" s="1"/>
      <c r="J192" s="1"/>
      <c r="K192" s="1"/>
      <c r="L192" s="1"/>
      <c r="M192" s="1"/>
      <c r="N192" s="1"/>
    </row>
    <row r="193" spans="1:14" x14ac:dyDescent="0.3">
      <c r="A193" s="72" t="s">
        <v>153</v>
      </c>
      <c r="B193" s="73"/>
      <c r="C193" s="75"/>
      <c r="D193" s="75"/>
      <c r="E193" s="5"/>
      <c r="F193" s="695" t="s">
        <v>140</v>
      </c>
      <c r="G193" s="695"/>
      <c r="H193" s="1"/>
      <c r="I193" s="1"/>
      <c r="J193" s="1"/>
      <c r="K193" s="1"/>
      <c r="L193" s="1"/>
      <c r="M193" s="1"/>
      <c r="N193" s="1"/>
    </row>
    <row r="194" spans="1:14" x14ac:dyDescent="0.3">
      <c r="A194" s="2" t="s">
        <v>141</v>
      </c>
      <c r="B194" s="696" t="s">
        <v>135</v>
      </c>
      <c r="C194" s="697"/>
      <c r="D194" s="697"/>
      <c r="E194" s="76"/>
      <c r="F194" s="697" t="s">
        <v>136</v>
      </c>
      <c r="G194" s="697"/>
      <c r="H194" s="1"/>
      <c r="I194" s="1"/>
      <c r="J194" s="1"/>
      <c r="K194" s="1"/>
      <c r="L194" s="1"/>
      <c r="M194" s="1"/>
      <c r="N194" s="1"/>
    </row>
  </sheetData>
  <mergeCells count="59">
    <mergeCell ref="F190:G190"/>
    <mergeCell ref="B191:D191"/>
    <mergeCell ref="F191:G191"/>
    <mergeCell ref="F193:G193"/>
    <mergeCell ref="B194:D194"/>
    <mergeCell ref="F194:G194"/>
    <mergeCell ref="B188:D188"/>
    <mergeCell ref="E188:G188"/>
    <mergeCell ref="A161:G161"/>
    <mergeCell ref="A162:P162"/>
    <mergeCell ref="A164:G164"/>
    <mergeCell ref="A165:P165"/>
    <mergeCell ref="A170:G170"/>
    <mergeCell ref="A171:P171"/>
    <mergeCell ref="A178:G178"/>
    <mergeCell ref="A179:P179"/>
    <mergeCell ref="A184:G184"/>
    <mergeCell ref="A185:G185"/>
    <mergeCell ref="E187:G187"/>
    <mergeCell ref="A156:P156"/>
    <mergeCell ref="A130:G130"/>
    <mergeCell ref="A139:G139"/>
    <mergeCell ref="A140:G140"/>
    <mergeCell ref="A141:P141"/>
    <mergeCell ref="A144:G144"/>
    <mergeCell ref="A145:P145"/>
    <mergeCell ref="A148:G148"/>
    <mergeCell ref="A149:P149"/>
    <mergeCell ref="A152:G152"/>
    <mergeCell ref="A153:P153"/>
    <mergeCell ref="A155:G155"/>
    <mergeCell ref="A124:P125"/>
    <mergeCell ref="A67:G67"/>
    <mergeCell ref="A68:P68"/>
    <mergeCell ref="A104:G104"/>
    <mergeCell ref="A105:P105"/>
    <mergeCell ref="A107:G107"/>
    <mergeCell ref="A108:N109"/>
    <mergeCell ref="A113:G113"/>
    <mergeCell ref="A118:G118"/>
    <mergeCell ref="A119:G119"/>
    <mergeCell ref="A120:N120"/>
    <mergeCell ref="A123:G123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4"/>
  <sheetViews>
    <sheetView topLeftCell="A160" zoomScale="70" zoomScaleNormal="70" workbookViewId="0">
      <selection activeCell="F191" sqref="F191:G19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320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321</v>
      </c>
      <c r="C24" s="703"/>
      <c r="D24" s="703"/>
      <c r="E24" s="703"/>
      <c r="F24" s="703"/>
      <c r="G24" s="703"/>
      <c r="H24" s="703"/>
      <c r="I24" s="703"/>
      <c r="J24" s="95" t="str">
        <f>H19</f>
        <v>09 июня 2025</v>
      </c>
      <c r="K24" s="1"/>
      <c r="L24" s="1"/>
      <c r="M24" s="1"/>
      <c r="P24" s="35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58"/>
      <c r="M25" s="358"/>
      <c r="O25" s="35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58"/>
      <c r="M26" s="358"/>
      <c r="O26" s="358" t="s">
        <v>16</v>
      </c>
      <c r="P26" s="17" t="str">
        <f>H19</f>
        <v>09 июня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54"/>
      <c r="I27" s="354"/>
      <c r="J27" s="354"/>
      <c r="L27" s="358"/>
      <c r="M27" s="358"/>
      <c r="O27" s="35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54"/>
      <c r="I28" s="354"/>
      <c r="J28" s="354"/>
      <c r="L28" s="358"/>
      <c r="M28" s="358"/>
      <c r="O28" s="35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58"/>
      <c r="M29" s="358"/>
      <c r="O29" s="35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58"/>
      <c r="M30" s="358"/>
      <c r="O30" s="35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58"/>
      <c r="M31" s="358"/>
      <c r="O31" s="35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58"/>
      <c r="M32" s="358"/>
      <c r="O32" s="35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45812</v>
      </c>
      <c r="I34" s="356" t="s">
        <v>150</v>
      </c>
      <c r="J34" s="356" t="s">
        <v>151</v>
      </c>
      <c r="K34" s="96">
        <f>H34</f>
        <v>45812</v>
      </c>
      <c r="L34" s="356" t="s">
        <v>150</v>
      </c>
      <c r="M34" s="356" t="s">
        <v>151</v>
      </c>
      <c r="N34" s="96">
        <f>H34</f>
        <v>45812</v>
      </c>
      <c r="O34" s="356" t="s">
        <v>150</v>
      </c>
      <c r="P34" s="356" t="s">
        <v>151</v>
      </c>
    </row>
    <row r="35" spans="1:16" x14ac:dyDescent="0.3">
      <c r="A35" s="355">
        <v>1</v>
      </c>
      <c r="B35" s="355">
        <f t="shared" ref="B35:G35" si="0">SUM(A35+1)</f>
        <v>2</v>
      </c>
      <c r="C35" s="355">
        <f t="shared" si="0"/>
        <v>3</v>
      </c>
      <c r="D35" s="355">
        <f t="shared" si="0"/>
        <v>4</v>
      </c>
      <c r="E35" s="355">
        <f t="shared" si="0"/>
        <v>5</v>
      </c>
      <c r="F35" s="355">
        <f t="shared" si="0"/>
        <v>6</v>
      </c>
      <c r="G35" s="355">
        <f t="shared" si="0"/>
        <v>7</v>
      </c>
      <c r="H35" s="355">
        <v>8</v>
      </c>
      <c r="I35" s="355">
        <v>9</v>
      </c>
      <c r="J35" s="355">
        <v>10</v>
      </c>
      <c r="K35" s="355">
        <v>11</v>
      </c>
      <c r="L35" s="355">
        <v>12</v>
      </c>
      <c r="M35" s="355">
        <v>13</v>
      </c>
      <c r="N35" s="355">
        <v>14</v>
      </c>
      <c r="O35" s="355">
        <v>15</v>
      </c>
      <c r="P35" s="35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/>
      <c r="J57" s="32">
        <f t="shared" si="1"/>
        <v>213359.84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0</v>
      </c>
      <c r="J67" s="83">
        <f t="shared" si="4"/>
        <v>13176343.9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55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55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197426.09</v>
      </c>
      <c r="I72" s="32"/>
      <c r="J72" s="32">
        <f t="shared" ref="J72:J103" si="5">H72+I72</f>
        <v>197426.09</v>
      </c>
      <c r="K72" s="32">
        <v>20000</v>
      </c>
      <c r="L72" s="32"/>
      <c r="M72" s="32">
        <f t="shared" ref="M72:M103" si="6">K72+L72</f>
        <v>20000</v>
      </c>
      <c r="N72" s="32">
        <v>20000</v>
      </c>
      <c r="O72" s="32"/>
      <c r="P72" s="32">
        <f t="shared" ref="P72:P103" si="7">N72+O72</f>
        <v>20000</v>
      </c>
    </row>
    <row r="73" spans="1:16" x14ac:dyDescent="0.3">
      <c r="A73" s="355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55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55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55" t="s">
        <v>103</v>
      </c>
      <c r="B87" s="40" t="s">
        <v>43</v>
      </c>
      <c r="C87" s="40" t="s">
        <v>100</v>
      </c>
      <c r="D87" s="29" t="s">
        <v>101</v>
      </c>
      <c r="E87" s="355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55">
        <v>244</v>
      </c>
      <c r="F88" s="42">
        <v>226800</v>
      </c>
      <c r="G88" s="29" t="s">
        <v>48</v>
      </c>
      <c r="H88" s="32">
        <v>335000</v>
      </c>
      <c r="I88" s="32"/>
      <c r="J88" s="32">
        <f t="shared" si="5"/>
        <v>335000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25469.7</v>
      </c>
      <c r="I91" s="32"/>
      <c r="J91" s="32">
        <f t="shared" si="5"/>
        <v>25469.7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229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228</v>
      </c>
      <c r="G103" s="46" t="s">
        <v>48</v>
      </c>
      <c r="H103" s="32">
        <v>177.02</v>
      </c>
      <c r="I103" s="32"/>
      <c r="J103" s="32">
        <f t="shared" si="5"/>
        <v>177.02</v>
      </c>
      <c r="K103" s="32">
        <v>0</v>
      </c>
      <c r="L103" s="32"/>
      <c r="M103" s="32">
        <f t="shared" si="6"/>
        <v>0</v>
      </c>
      <c r="N103" s="32">
        <v>0</v>
      </c>
      <c r="O103" s="32"/>
      <c r="P103" s="32">
        <f t="shared" si="7"/>
        <v>0</v>
      </c>
    </row>
    <row r="104" spans="1:16" x14ac:dyDescent="0.3">
      <c r="A104" s="672" t="s">
        <v>98</v>
      </c>
      <c r="B104" s="672"/>
      <c r="C104" s="672"/>
      <c r="D104" s="672"/>
      <c r="E104" s="672"/>
      <c r="F104" s="672"/>
      <c r="G104" s="672"/>
      <c r="H104" s="98">
        <f>SUM(H69:H103)</f>
        <v>12947812.879999997</v>
      </c>
      <c r="I104" s="98">
        <f t="shared" ref="I104:P104" si="8">SUM(I69:I103)</f>
        <v>0</v>
      </c>
      <c r="J104" s="98">
        <f t="shared" si="8"/>
        <v>12947812.879999997</v>
      </c>
      <c r="K104" s="98">
        <f t="shared" si="8"/>
        <v>13879548.150000002</v>
      </c>
      <c r="L104" s="98">
        <f t="shared" si="8"/>
        <v>0</v>
      </c>
      <c r="M104" s="98">
        <f t="shared" si="8"/>
        <v>13879548.150000002</v>
      </c>
      <c r="N104" s="98">
        <f t="shared" si="8"/>
        <v>14290031.449999997</v>
      </c>
      <c r="O104" s="98">
        <f t="shared" si="8"/>
        <v>0</v>
      </c>
      <c r="P104" s="98">
        <f t="shared" si="8"/>
        <v>14290031.449999997</v>
      </c>
    </row>
    <row r="105" spans="1:16" ht="15" customHeight="1" x14ac:dyDescent="0.3">
      <c r="A105" s="704" t="s">
        <v>112</v>
      </c>
      <c r="B105" s="704"/>
      <c r="C105" s="704"/>
      <c r="D105" s="704"/>
      <c r="E105" s="704"/>
      <c r="F105" s="704"/>
      <c r="G105" s="704"/>
      <c r="H105" s="704"/>
      <c r="I105" s="704"/>
      <c r="J105" s="704"/>
      <c r="K105" s="704"/>
      <c r="L105" s="704"/>
      <c r="M105" s="704"/>
      <c r="N105" s="704"/>
      <c r="O105" s="704"/>
      <c r="P105" s="704"/>
    </row>
    <row r="106" spans="1:16" x14ac:dyDescent="0.3">
      <c r="A106" s="40" t="s">
        <v>87</v>
      </c>
      <c r="B106" s="40" t="s">
        <v>43</v>
      </c>
      <c r="C106" s="40" t="s">
        <v>44</v>
      </c>
      <c r="D106" s="45" t="s">
        <v>45</v>
      </c>
      <c r="E106" s="45" t="s">
        <v>54</v>
      </c>
      <c r="F106" s="45" t="s">
        <v>88</v>
      </c>
      <c r="G106" s="99" t="s">
        <v>113</v>
      </c>
      <c r="H106" s="32">
        <v>5000000</v>
      </c>
      <c r="I106" s="32"/>
      <c r="J106" s="32">
        <f>H106+I106</f>
        <v>5000000</v>
      </c>
      <c r="K106" s="32">
        <v>5800000</v>
      </c>
      <c r="L106" s="32"/>
      <c r="M106" s="32">
        <f>K106+L106</f>
        <v>5800000</v>
      </c>
      <c r="N106" s="32">
        <v>5800000</v>
      </c>
      <c r="O106" s="97"/>
      <c r="P106" s="32">
        <f>N106+O106</f>
        <v>5800000</v>
      </c>
    </row>
    <row r="107" spans="1:16" x14ac:dyDescent="0.3">
      <c r="A107" s="672" t="s">
        <v>114</v>
      </c>
      <c r="B107" s="672"/>
      <c r="C107" s="672"/>
      <c r="D107" s="672"/>
      <c r="E107" s="672"/>
      <c r="F107" s="672"/>
      <c r="G107" s="672"/>
      <c r="H107" s="100">
        <f>SUM(H106)</f>
        <v>5000000</v>
      </c>
      <c r="I107" s="100">
        <f t="shared" ref="I107:P107" si="9">SUM(I106)</f>
        <v>0</v>
      </c>
      <c r="J107" s="100">
        <f t="shared" si="9"/>
        <v>5000000</v>
      </c>
      <c r="K107" s="100">
        <f t="shared" si="9"/>
        <v>5800000</v>
      </c>
      <c r="L107" s="100">
        <f t="shared" si="9"/>
        <v>0</v>
      </c>
      <c r="M107" s="100">
        <f t="shared" si="9"/>
        <v>5800000</v>
      </c>
      <c r="N107" s="100">
        <f t="shared" si="9"/>
        <v>5800000</v>
      </c>
      <c r="O107" s="100">
        <f t="shared" si="9"/>
        <v>0</v>
      </c>
      <c r="P107" s="100">
        <f t="shared" si="9"/>
        <v>5800000</v>
      </c>
    </row>
    <row r="108" spans="1:16" hidden="1" x14ac:dyDescent="0.3">
      <c r="A108" s="702" t="s">
        <v>115</v>
      </c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97"/>
      <c r="P108" s="97"/>
    </row>
    <row r="109" spans="1:16" ht="25.2" hidden="1" customHeight="1" thickBot="1" x14ac:dyDescent="0.35">
      <c r="A109" s="702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idden="1" x14ac:dyDescent="0.3">
      <c r="A110" s="82" t="s">
        <v>42</v>
      </c>
      <c r="B110" s="58" t="s">
        <v>43</v>
      </c>
      <c r="C110" s="58" t="s">
        <v>44</v>
      </c>
      <c r="D110" s="58" t="s">
        <v>116</v>
      </c>
      <c r="E110" s="58" t="s">
        <v>46</v>
      </c>
      <c r="F110" s="58" t="s">
        <v>47</v>
      </c>
      <c r="G110" s="57" t="s">
        <v>117</v>
      </c>
      <c r="H110" s="32"/>
      <c r="I110" s="32"/>
      <c r="J110" s="32"/>
      <c r="K110" s="32"/>
      <c r="L110" s="32"/>
      <c r="M110" s="32"/>
      <c r="N110" s="32"/>
      <c r="O110" s="97"/>
      <c r="P110" s="97"/>
    </row>
    <row r="111" spans="1:16" hidden="1" x14ac:dyDescent="0.3">
      <c r="A111" s="82" t="s">
        <v>50</v>
      </c>
      <c r="B111" s="58" t="s">
        <v>43</v>
      </c>
      <c r="C111" s="58" t="s">
        <v>44</v>
      </c>
      <c r="D111" s="58" t="s">
        <v>116</v>
      </c>
      <c r="E111" s="58" t="s">
        <v>51</v>
      </c>
      <c r="F111" s="58" t="s">
        <v>52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118</v>
      </c>
      <c r="B112" s="58" t="s">
        <v>43</v>
      </c>
      <c r="C112" s="58" t="s">
        <v>44</v>
      </c>
      <c r="D112" s="58" t="s">
        <v>116</v>
      </c>
      <c r="E112" s="58" t="s">
        <v>54</v>
      </c>
      <c r="F112" s="58" t="s">
        <v>119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702" t="s">
        <v>120</v>
      </c>
      <c r="B113" s="702"/>
      <c r="C113" s="702"/>
      <c r="D113" s="702"/>
      <c r="E113" s="702"/>
      <c r="F113" s="702"/>
      <c r="G113" s="702"/>
      <c r="H113" s="59">
        <f>SUM(H110:H112)</f>
        <v>0</v>
      </c>
      <c r="I113" s="59"/>
      <c r="J113" s="59"/>
      <c r="K113" s="59">
        <f t="shared" ref="K113:N113" si="10">SUM(K110:K112)</f>
        <v>0</v>
      </c>
      <c r="L113" s="59"/>
      <c r="M113" s="59"/>
      <c r="N113" s="59">
        <f t="shared" si="10"/>
        <v>0</v>
      </c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100</v>
      </c>
      <c r="D114" s="58" t="s">
        <v>121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100</v>
      </c>
      <c r="D115" s="58" t="s">
        <v>121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100</v>
      </c>
      <c r="D116" s="58" t="s">
        <v>121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40" t="s">
        <v>122</v>
      </c>
      <c r="B117" s="58" t="s">
        <v>43</v>
      </c>
      <c r="C117" s="58" t="s">
        <v>123</v>
      </c>
      <c r="D117" s="58" t="s">
        <v>121</v>
      </c>
      <c r="E117" s="58" t="s">
        <v>54</v>
      </c>
      <c r="F117" s="58" t="s">
        <v>124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705" t="s">
        <v>125</v>
      </c>
      <c r="B118" s="705"/>
      <c r="C118" s="705"/>
      <c r="D118" s="705"/>
      <c r="E118" s="705"/>
      <c r="F118" s="705"/>
      <c r="G118" s="705"/>
      <c r="H118" s="83">
        <f>SUM(H114:H117)</f>
        <v>0</v>
      </c>
      <c r="I118" s="83"/>
      <c r="J118" s="83"/>
      <c r="K118" s="83">
        <f t="shared" ref="K118:N118" si="11">SUM(K114:K117)</f>
        <v>0</v>
      </c>
      <c r="L118" s="83"/>
      <c r="M118" s="83"/>
      <c r="N118" s="83">
        <f t="shared" si="11"/>
        <v>0</v>
      </c>
      <c r="O118" s="97"/>
      <c r="P118" s="97"/>
    </row>
    <row r="119" spans="1:16" hidden="1" x14ac:dyDescent="0.3">
      <c r="A119" s="706" t="s">
        <v>126</v>
      </c>
      <c r="B119" s="706"/>
      <c r="C119" s="706"/>
      <c r="D119" s="706"/>
      <c r="E119" s="706"/>
      <c r="F119" s="706"/>
      <c r="G119" s="706"/>
      <c r="H119" s="101">
        <f>H113+H118</f>
        <v>0</v>
      </c>
      <c r="I119" s="101"/>
      <c r="J119" s="101"/>
      <c r="K119" s="101">
        <f t="shared" ref="K119:N119" si="12">K113+K118</f>
        <v>0</v>
      </c>
      <c r="L119" s="101"/>
      <c r="M119" s="101"/>
      <c r="N119" s="101">
        <f t="shared" si="12"/>
        <v>0</v>
      </c>
      <c r="O119" s="97"/>
      <c r="P119" s="97"/>
    </row>
    <row r="120" spans="1:16" hidden="1" x14ac:dyDescent="0.3">
      <c r="A120" s="700" t="s">
        <v>127</v>
      </c>
      <c r="B120" s="700"/>
      <c r="C120" s="700"/>
      <c r="D120" s="700"/>
      <c r="E120" s="700"/>
      <c r="F120" s="700"/>
      <c r="G120" s="700"/>
      <c r="H120" s="700"/>
      <c r="I120" s="700"/>
      <c r="J120" s="700"/>
      <c r="K120" s="700"/>
      <c r="L120" s="700"/>
      <c r="M120" s="700"/>
      <c r="N120" s="700"/>
      <c r="O120" s="97"/>
      <c r="P120" s="97"/>
    </row>
    <row r="121" spans="1:16" hidden="1" x14ac:dyDescent="0.3">
      <c r="A121" s="82" t="s">
        <v>42</v>
      </c>
      <c r="B121" s="58" t="s">
        <v>43</v>
      </c>
      <c r="C121" s="58" t="s">
        <v>100</v>
      </c>
      <c r="D121" s="58" t="s">
        <v>128</v>
      </c>
      <c r="E121" s="58" t="s">
        <v>46</v>
      </c>
      <c r="F121" s="58" t="s">
        <v>47</v>
      </c>
      <c r="G121" s="102" t="s">
        <v>129</v>
      </c>
      <c r="H121" s="32"/>
      <c r="I121" s="32"/>
      <c r="J121" s="32"/>
      <c r="K121" s="34"/>
      <c r="L121" s="34"/>
      <c r="M121" s="34"/>
      <c r="N121" s="34"/>
      <c r="O121" s="97"/>
      <c r="P121" s="97"/>
    </row>
    <row r="122" spans="1:16" hidden="1" x14ac:dyDescent="0.3">
      <c r="A122" s="82" t="s">
        <v>50</v>
      </c>
      <c r="B122" s="58" t="s">
        <v>43</v>
      </c>
      <c r="C122" s="58" t="s">
        <v>100</v>
      </c>
      <c r="D122" s="58" t="s">
        <v>128</v>
      </c>
      <c r="E122" s="58" t="s">
        <v>51</v>
      </c>
      <c r="F122" s="58">
        <v>213000</v>
      </c>
      <c r="G122" s="102" t="s">
        <v>129</v>
      </c>
      <c r="H122" s="32"/>
      <c r="I122" s="32"/>
      <c r="J122" s="32"/>
      <c r="K122" s="32"/>
      <c r="L122" s="32"/>
      <c r="M122" s="32"/>
      <c r="N122" s="32"/>
      <c r="O122" s="97"/>
      <c r="P122" s="97"/>
    </row>
    <row r="123" spans="1:16" hidden="1" x14ac:dyDescent="0.3">
      <c r="A123" s="716" t="s">
        <v>130</v>
      </c>
      <c r="B123" s="716"/>
      <c r="C123" s="716"/>
      <c r="D123" s="716"/>
      <c r="E123" s="716"/>
      <c r="F123" s="716"/>
      <c r="G123" s="716"/>
      <c r="H123" s="121">
        <f>SUM(H121:H122)</f>
        <v>0</v>
      </c>
      <c r="I123" s="121"/>
      <c r="J123" s="121"/>
      <c r="K123" s="121">
        <f t="shared" ref="K123:N123" si="13">SUM(K121:K122)</f>
        <v>0</v>
      </c>
      <c r="L123" s="121"/>
      <c r="M123" s="121"/>
      <c r="N123" s="121">
        <f t="shared" si="13"/>
        <v>0</v>
      </c>
      <c r="O123" s="122"/>
      <c r="P123" s="122"/>
    </row>
    <row r="124" spans="1:16" x14ac:dyDescent="0.3">
      <c r="A124" s="702" t="s">
        <v>115</v>
      </c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</row>
    <row r="125" spans="1:16" x14ac:dyDescent="0.3">
      <c r="A125" s="702"/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82" t="s">
        <v>42</v>
      </c>
      <c r="B126" s="28" t="s">
        <v>43</v>
      </c>
      <c r="C126" s="28" t="s">
        <v>44</v>
      </c>
      <c r="D126" s="58" t="s">
        <v>116</v>
      </c>
      <c r="E126" s="29" t="s">
        <v>46</v>
      </c>
      <c r="F126" s="46" t="s">
        <v>47</v>
      </c>
      <c r="G126" s="46" t="s">
        <v>180</v>
      </c>
      <c r="H126" s="32">
        <v>24038785.849999998</v>
      </c>
      <c r="I126" s="32"/>
      <c r="J126" s="32">
        <f t="shared" ref="J126:J129" si="14">H126+I126</f>
        <v>24038785.849999998</v>
      </c>
      <c r="K126" s="32">
        <v>0</v>
      </c>
      <c r="L126" s="32"/>
      <c r="M126" s="32">
        <f t="shared" ref="M126:M129" si="15">K126+L126</f>
        <v>0</v>
      </c>
      <c r="N126" s="32">
        <v>0</v>
      </c>
      <c r="O126" s="32"/>
      <c r="P126" s="32">
        <f t="shared" ref="P126:P138" si="16">N126+O126</f>
        <v>0</v>
      </c>
    </row>
    <row r="127" spans="1:16" ht="36" x14ac:dyDescent="0.3">
      <c r="A127" s="36" t="s">
        <v>210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209</v>
      </c>
      <c r="G127" s="46" t="s">
        <v>180</v>
      </c>
      <c r="H127" s="32">
        <v>48084.91</v>
      </c>
      <c r="I127" s="32"/>
      <c r="J127" s="32">
        <f t="shared" si="14"/>
        <v>48084.91</v>
      </c>
      <c r="K127" s="32"/>
      <c r="L127" s="32"/>
      <c r="M127" s="32"/>
      <c r="N127" s="32"/>
      <c r="O127" s="32"/>
      <c r="P127" s="32"/>
    </row>
    <row r="128" spans="1:16" x14ac:dyDescent="0.3">
      <c r="A128" s="82" t="s">
        <v>50</v>
      </c>
      <c r="B128" s="28" t="s">
        <v>43</v>
      </c>
      <c r="C128" s="28" t="s">
        <v>44</v>
      </c>
      <c r="D128" s="58" t="s">
        <v>116</v>
      </c>
      <c r="E128" s="29" t="s">
        <v>51</v>
      </c>
      <c r="F128" s="46" t="s">
        <v>52</v>
      </c>
      <c r="G128" s="46" t="s">
        <v>180</v>
      </c>
      <c r="H128" s="32">
        <v>5105802.3600000003</v>
      </c>
      <c r="I128" s="32"/>
      <c r="J128" s="32">
        <f t="shared" si="14"/>
        <v>5105802.3600000003</v>
      </c>
      <c r="K128" s="32">
        <v>0</v>
      </c>
      <c r="L128" s="32"/>
      <c r="M128" s="32">
        <f t="shared" si="15"/>
        <v>0</v>
      </c>
      <c r="N128" s="32">
        <v>0</v>
      </c>
      <c r="O128" s="32"/>
      <c r="P128" s="32">
        <f t="shared" si="16"/>
        <v>0</v>
      </c>
    </row>
    <row r="129" spans="1:16" x14ac:dyDescent="0.3">
      <c r="A129" s="82" t="s">
        <v>118</v>
      </c>
      <c r="B129" s="28" t="s">
        <v>43</v>
      </c>
      <c r="C129" s="28" t="s">
        <v>44</v>
      </c>
      <c r="D129" s="58" t="s">
        <v>116</v>
      </c>
      <c r="E129" s="29" t="s">
        <v>54</v>
      </c>
      <c r="F129" s="46" t="s">
        <v>119</v>
      </c>
      <c r="G129" s="46" t="s">
        <v>180</v>
      </c>
      <c r="H129" s="32">
        <v>47000</v>
      </c>
      <c r="I129" s="32"/>
      <c r="J129" s="32">
        <f t="shared" si="14"/>
        <v>47000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715" t="s">
        <v>178</v>
      </c>
      <c r="B130" s="715"/>
      <c r="C130" s="715"/>
      <c r="D130" s="715"/>
      <c r="E130" s="715"/>
      <c r="F130" s="715"/>
      <c r="G130" s="715"/>
      <c r="H130" s="101">
        <f>SUM(H126:H129)</f>
        <v>29239673.119999997</v>
      </c>
      <c r="I130" s="101">
        <f t="shared" ref="I130:P130" si="17">SUM(I126:I129)</f>
        <v>0</v>
      </c>
      <c r="J130" s="101">
        <f t="shared" si="17"/>
        <v>29239673.119999997</v>
      </c>
      <c r="K130" s="101">
        <f t="shared" si="17"/>
        <v>0</v>
      </c>
      <c r="L130" s="101">
        <f t="shared" si="17"/>
        <v>0</v>
      </c>
      <c r="M130" s="101">
        <f t="shared" si="17"/>
        <v>0</v>
      </c>
      <c r="N130" s="101">
        <f t="shared" si="17"/>
        <v>0</v>
      </c>
      <c r="O130" s="101">
        <f t="shared" si="17"/>
        <v>0</v>
      </c>
      <c r="P130" s="101">
        <f t="shared" si="17"/>
        <v>0</v>
      </c>
    </row>
    <row r="131" spans="1:16" x14ac:dyDescent="0.3">
      <c r="A131" s="82" t="s">
        <v>42</v>
      </c>
      <c r="B131" s="28" t="s">
        <v>43</v>
      </c>
      <c r="C131" s="28" t="s">
        <v>100</v>
      </c>
      <c r="D131" s="58" t="s">
        <v>121</v>
      </c>
      <c r="E131" s="29" t="s">
        <v>46</v>
      </c>
      <c r="F131" s="46" t="s">
        <v>47</v>
      </c>
      <c r="G131" s="46" t="s">
        <v>180</v>
      </c>
      <c r="H131" s="32">
        <v>40699614.329999998</v>
      </c>
      <c r="I131" s="32"/>
      <c r="J131" s="32">
        <f t="shared" ref="J131:J138" si="18">H131+I131</f>
        <v>40699614.329999998</v>
      </c>
      <c r="K131" s="32">
        <v>0</v>
      </c>
      <c r="L131" s="32"/>
      <c r="M131" s="32">
        <f t="shared" ref="M131:M138" si="19">K131+L131</f>
        <v>0</v>
      </c>
      <c r="N131" s="32">
        <v>0</v>
      </c>
      <c r="O131" s="32"/>
      <c r="P131" s="32">
        <f t="shared" si="16"/>
        <v>0</v>
      </c>
    </row>
    <row r="132" spans="1:16" ht="36" x14ac:dyDescent="0.3">
      <c r="A132" s="36" t="s">
        <v>210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209</v>
      </c>
      <c r="G132" s="46" t="s">
        <v>180</v>
      </c>
      <c r="H132" s="32">
        <v>76595.650000000009</v>
      </c>
      <c r="I132" s="32"/>
      <c r="J132" s="32">
        <f t="shared" si="18"/>
        <v>76595.650000000009</v>
      </c>
      <c r="K132" s="32"/>
      <c r="L132" s="32"/>
      <c r="M132" s="32"/>
      <c r="N132" s="32"/>
      <c r="O132" s="32"/>
      <c r="P132" s="32"/>
    </row>
    <row r="133" spans="1:16" x14ac:dyDescent="0.3">
      <c r="A133" s="82" t="s">
        <v>50</v>
      </c>
      <c r="B133" s="28" t="s">
        <v>43</v>
      </c>
      <c r="C133" s="28" t="s">
        <v>100</v>
      </c>
      <c r="D133" s="58" t="s">
        <v>121</v>
      </c>
      <c r="E133" s="29" t="s">
        <v>51</v>
      </c>
      <c r="F133" s="46" t="s">
        <v>52</v>
      </c>
      <c r="G133" s="46" t="s">
        <v>180</v>
      </c>
      <c r="H133" s="32">
        <v>8983667.3300000001</v>
      </c>
      <c r="I133" s="32"/>
      <c r="J133" s="32">
        <f t="shared" si="18"/>
        <v>8983667.3300000001</v>
      </c>
      <c r="K133" s="32">
        <v>0</v>
      </c>
      <c r="L133" s="32"/>
      <c r="M133" s="32">
        <f t="shared" si="19"/>
        <v>0</v>
      </c>
      <c r="N133" s="32">
        <v>0</v>
      </c>
      <c r="O133" s="32"/>
      <c r="P133" s="32">
        <f t="shared" si="16"/>
        <v>0</v>
      </c>
    </row>
    <row r="134" spans="1:16" x14ac:dyDescent="0.3">
      <c r="A134" s="82" t="s">
        <v>118</v>
      </c>
      <c r="B134" s="28" t="s">
        <v>43</v>
      </c>
      <c r="C134" s="28" t="s">
        <v>100</v>
      </c>
      <c r="D134" s="58" t="s">
        <v>121</v>
      </c>
      <c r="E134" s="29" t="s">
        <v>54</v>
      </c>
      <c r="F134" s="46" t="s">
        <v>119</v>
      </c>
      <c r="G134" s="46" t="s">
        <v>180</v>
      </c>
      <c r="H134" s="32">
        <v>54991.59</v>
      </c>
      <c r="I134" s="32"/>
      <c r="J134" s="32">
        <f t="shared" si="18"/>
        <v>54991.59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236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235</v>
      </c>
      <c r="G135" s="46" t="s">
        <v>180</v>
      </c>
      <c r="H135" s="32">
        <v>2096776.4</v>
      </c>
      <c r="I135" s="32"/>
      <c r="J135" s="32">
        <f t="shared" si="18"/>
        <v>2096776.4</v>
      </c>
      <c r="K135" s="32"/>
      <c r="L135" s="32"/>
      <c r="M135" s="32"/>
      <c r="N135" s="32"/>
      <c r="O135" s="32"/>
      <c r="P135" s="32"/>
    </row>
    <row r="136" spans="1:16" x14ac:dyDescent="0.3">
      <c r="A136" s="40" t="s">
        <v>91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92</v>
      </c>
      <c r="G136" s="46" t="s">
        <v>180</v>
      </c>
      <c r="H136" s="32">
        <v>94353.600000000006</v>
      </c>
      <c r="I136" s="32"/>
      <c r="J136" s="32">
        <f t="shared" si="18"/>
        <v>94353.600000000006</v>
      </c>
      <c r="K136" s="32"/>
      <c r="L136" s="32"/>
      <c r="M136" s="32"/>
      <c r="N136" s="32"/>
      <c r="O136" s="32"/>
      <c r="P136" s="32"/>
    </row>
    <row r="137" spans="1:16" ht="24" x14ac:dyDescent="0.3">
      <c r="A137" s="82" t="s">
        <v>214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213</v>
      </c>
      <c r="G137" s="46" t="s">
        <v>180</v>
      </c>
      <c r="H137" s="32">
        <v>12746</v>
      </c>
      <c r="I137" s="32"/>
      <c r="J137" s="32">
        <f t="shared" si="18"/>
        <v>12746</v>
      </c>
      <c r="K137" s="32">
        <v>0</v>
      </c>
      <c r="L137" s="32"/>
      <c r="M137" s="32">
        <f t="shared" si="19"/>
        <v>0</v>
      </c>
      <c r="N137" s="32">
        <v>0</v>
      </c>
      <c r="O137" s="32"/>
      <c r="P137" s="32">
        <f t="shared" si="16"/>
        <v>0</v>
      </c>
    </row>
    <row r="138" spans="1:16" x14ac:dyDescent="0.3">
      <c r="A138" s="82" t="s">
        <v>122</v>
      </c>
      <c r="B138" s="28" t="s">
        <v>43</v>
      </c>
      <c r="C138" s="28" t="s">
        <v>123</v>
      </c>
      <c r="D138" s="58" t="s">
        <v>121</v>
      </c>
      <c r="E138" s="29" t="s">
        <v>54</v>
      </c>
      <c r="F138" s="46" t="s">
        <v>124</v>
      </c>
      <c r="G138" s="46" t="s">
        <v>180</v>
      </c>
      <c r="H138" s="32">
        <v>4200</v>
      </c>
      <c r="I138" s="32"/>
      <c r="J138" s="32">
        <f t="shared" si="18"/>
        <v>4200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715" t="s">
        <v>178</v>
      </c>
      <c r="B139" s="715"/>
      <c r="C139" s="715"/>
      <c r="D139" s="715"/>
      <c r="E139" s="715"/>
      <c r="F139" s="715"/>
      <c r="G139" s="715"/>
      <c r="H139" s="101">
        <f>SUM(H131:H138)</f>
        <v>52022944.899999999</v>
      </c>
      <c r="I139" s="101">
        <f t="shared" ref="I139:P139" si="20">SUM(I131:I138)</f>
        <v>0</v>
      </c>
      <c r="J139" s="101">
        <f t="shared" si="20"/>
        <v>52022944.899999999</v>
      </c>
      <c r="K139" s="101">
        <f t="shared" si="20"/>
        <v>0</v>
      </c>
      <c r="L139" s="101">
        <f t="shared" si="20"/>
        <v>0</v>
      </c>
      <c r="M139" s="101">
        <f t="shared" si="20"/>
        <v>0</v>
      </c>
      <c r="N139" s="101">
        <f t="shared" si="20"/>
        <v>0</v>
      </c>
      <c r="O139" s="101">
        <f t="shared" si="20"/>
        <v>0</v>
      </c>
      <c r="P139" s="101">
        <f t="shared" si="20"/>
        <v>0</v>
      </c>
    </row>
    <row r="140" spans="1:16" x14ac:dyDescent="0.3">
      <c r="A140" s="706" t="s">
        <v>179</v>
      </c>
      <c r="B140" s="706"/>
      <c r="C140" s="706"/>
      <c r="D140" s="706"/>
      <c r="E140" s="706"/>
      <c r="F140" s="706"/>
      <c r="G140" s="706"/>
      <c r="H140" s="101">
        <f>H130+H139</f>
        <v>81262618.019999996</v>
      </c>
      <c r="I140" s="101">
        <f t="shared" ref="I140:P140" si="21">I130+I139</f>
        <v>0</v>
      </c>
      <c r="J140" s="101">
        <f t="shared" si="21"/>
        <v>81262618.019999996</v>
      </c>
      <c r="K140" s="101">
        <f t="shared" si="21"/>
        <v>0</v>
      </c>
      <c r="L140" s="101">
        <f t="shared" si="21"/>
        <v>0</v>
      </c>
      <c r="M140" s="101">
        <f t="shared" si="21"/>
        <v>0</v>
      </c>
      <c r="N140" s="101">
        <f t="shared" si="21"/>
        <v>0</v>
      </c>
      <c r="O140" s="101">
        <f t="shared" si="21"/>
        <v>0</v>
      </c>
      <c r="P140" s="101">
        <f t="shared" si="21"/>
        <v>0</v>
      </c>
    </row>
    <row r="141" spans="1:16" x14ac:dyDescent="0.3">
      <c r="A141" s="725" t="s">
        <v>201</v>
      </c>
      <c r="B141" s="726"/>
      <c r="C141" s="726"/>
      <c r="D141" s="726"/>
      <c r="E141" s="726"/>
      <c r="F141" s="726"/>
      <c r="G141" s="726"/>
      <c r="H141" s="726"/>
      <c r="I141" s="726"/>
      <c r="J141" s="726"/>
      <c r="K141" s="726"/>
      <c r="L141" s="726"/>
      <c r="M141" s="726"/>
      <c r="N141" s="726"/>
      <c r="O141" s="726"/>
      <c r="P141" s="727"/>
    </row>
    <row r="142" spans="1:16" x14ac:dyDescent="0.3">
      <c r="A142" s="82" t="s">
        <v>42</v>
      </c>
      <c r="B142" s="28" t="s">
        <v>43</v>
      </c>
      <c r="C142" s="28" t="s">
        <v>100</v>
      </c>
      <c r="D142" s="58" t="s">
        <v>202</v>
      </c>
      <c r="E142" s="29" t="s">
        <v>46</v>
      </c>
      <c r="F142" s="46" t="s">
        <v>47</v>
      </c>
      <c r="G142" s="46" t="s">
        <v>203</v>
      </c>
      <c r="H142" s="32">
        <v>4554000</v>
      </c>
      <c r="I142" s="32"/>
      <c r="J142" s="26">
        <f t="shared" ref="J142:J143" si="22">H142+I142</f>
        <v>4554000</v>
      </c>
      <c r="K142" s="32">
        <v>0</v>
      </c>
      <c r="L142" s="32"/>
      <c r="M142" s="26">
        <f t="shared" ref="M142:M143" si="23">K142+L142</f>
        <v>0</v>
      </c>
      <c r="N142" s="32">
        <v>0</v>
      </c>
      <c r="O142" s="147"/>
      <c r="P142" s="148">
        <f t="shared" ref="P142:P143" si="24">N142+O142</f>
        <v>0</v>
      </c>
    </row>
    <row r="143" spans="1:16" x14ac:dyDescent="0.3">
      <c r="A143" s="82" t="s">
        <v>50</v>
      </c>
      <c r="B143" s="28" t="s">
        <v>43</v>
      </c>
      <c r="C143" s="28" t="s">
        <v>100</v>
      </c>
      <c r="D143" s="58" t="s">
        <v>202</v>
      </c>
      <c r="E143" s="29" t="s">
        <v>51</v>
      </c>
      <c r="F143" s="46" t="s">
        <v>52</v>
      </c>
      <c r="G143" s="46" t="s">
        <v>203</v>
      </c>
      <c r="H143" s="32">
        <v>1375308</v>
      </c>
      <c r="I143" s="32"/>
      <c r="J143" s="26">
        <f t="shared" si="22"/>
        <v>1375308</v>
      </c>
      <c r="K143" s="32">
        <v>0</v>
      </c>
      <c r="L143" s="32"/>
      <c r="M143" s="26">
        <f t="shared" si="23"/>
        <v>0</v>
      </c>
      <c r="N143" s="32">
        <v>0</v>
      </c>
      <c r="O143" s="147"/>
      <c r="P143" s="148">
        <f t="shared" si="24"/>
        <v>0</v>
      </c>
    </row>
    <row r="144" spans="1:16" ht="15" thickBot="1" x14ac:dyDescent="0.35">
      <c r="A144" s="728" t="s">
        <v>204</v>
      </c>
      <c r="B144" s="728"/>
      <c r="C144" s="728"/>
      <c r="D144" s="728"/>
      <c r="E144" s="728"/>
      <c r="F144" s="728"/>
      <c r="G144" s="728"/>
      <c r="H144" s="149">
        <f>SUM(H142:H143)</f>
        <v>5929308</v>
      </c>
      <c r="I144" s="149">
        <f t="shared" ref="I144:P144" si="25">SUM(I142:I143)</f>
        <v>0</v>
      </c>
      <c r="J144" s="149">
        <f t="shared" si="25"/>
        <v>5929308</v>
      </c>
      <c r="K144" s="149">
        <f t="shared" si="25"/>
        <v>0</v>
      </c>
      <c r="L144" s="149">
        <f t="shared" si="25"/>
        <v>0</v>
      </c>
      <c r="M144" s="149">
        <f t="shared" si="25"/>
        <v>0</v>
      </c>
      <c r="N144" s="149">
        <f t="shared" si="25"/>
        <v>0</v>
      </c>
      <c r="O144" s="149">
        <f t="shared" si="25"/>
        <v>0</v>
      </c>
      <c r="P144" s="149">
        <f t="shared" si="25"/>
        <v>0</v>
      </c>
    </row>
    <row r="145" spans="1:16" ht="15" thickBot="1" x14ac:dyDescent="0.35">
      <c r="A145" s="729" t="s">
        <v>205</v>
      </c>
      <c r="B145" s="730"/>
      <c r="C145" s="730"/>
      <c r="D145" s="730"/>
      <c r="E145" s="730"/>
      <c r="F145" s="730"/>
      <c r="G145" s="730"/>
      <c r="H145" s="730"/>
      <c r="I145" s="730"/>
      <c r="J145" s="730"/>
      <c r="K145" s="730"/>
      <c r="L145" s="730"/>
      <c r="M145" s="730"/>
      <c r="N145" s="730"/>
      <c r="O145" s="730"/>
      <c r="P145" s="731"/>
    </row>
    <row r="146" spans="1:16" x14ac:dyDescent="0.3">
      <c r="A146" s="150" t="s">
        <v>42</v>
      </c>
      <c r="B146" s="56" t="s">
        <v>43</v>
      </c>
      <c r="C146" s="56" t="s">
        <v>100</v>
      </c>
      <c r="D146" s="56" t="s">
        <v>206</v>
      </c>
      <c r="E146" s="56" t="s">
        <v>46</v>
      </c>
      <c r="F146" s="56" t="s">
        <v>47</v>
      </c>
      <c r="G146" s="46" t="s">
        <v>207</v>
      </c>
      <c r="H146" s="151">
        <v>251508</v>
      </c>
      <c r="I146" s="152"/>
      <c r="J146" s="26">
        <f t="shared" ref="J146:J147" si="26">H146+I146</f>
        <v>251508</v>
      </c>
      <c r="K146" s="26">
        <v>0</v>
      </c>
      <c r="L146" s="153"/>
      <c r="M146" s="26">
        <f t="shared" ref="M146:M147" si="27">K146+L146</f>
        <v>0</v>
      </c>
      <c r="N146" s="32">
        <v>0</v>
      </c>
      <c r="O146" s="147"/>
      <c r="P146" s="148">
        <f t="shared" ref="P146:P147" si="28">N146+O146</f>
        <v>0</v>
      </c>
    </row>
    <row r="147" spans="1:16" x14ac:dyDescent="0.3">
      <c r="A147" s="37" t="s">
        <v>50</v>
      </c>
      <c r="B147" s="61" t="s">
        <v>43</v>
      </c>
      <c r="C147" s="61" t="s">
        <v>100</v>
      </c>
      <c r="D147" s="61" t="s">
        <v>206</v>
      </c>
      <c r="E147" s="61" t="s">
        <v>51</v>
      </c>
      <c r="F147" s="61" t="s">
        <v>52</v>
      </c>
      <c r="G147" s="161" t="s">
        <v>207</v>
      </c>
      <c r="H147" s="154">
        <v>75955.42</v>
      </c>
      <c r="I147" s="162"/>
      <c r="J147" s="51">
        <f t="shared" si="26"/>
        <v>75955.42</v>
      </c>
      <c r="K147" s="51">
        <v>0</v>
      </c>
      <c r="L147" s="156"/>
      <c r="M147" s="51">
        <f t="shared" si="27"/>
        <v>0</v>
      </c>
      <c r="N147" s="38">
        <v>0</v>
      </c>
      <c r="O147" s="163"/>
      <c r="P147" s="164">
        <f t="shared" si="28"/>
        <v>0</v>
      </c>
    </row>
    <row r="148" spans="1:16" x14ac:dyDescent="0.3">
      <c r="A148" s="706" t="s">
        <v>208</v>
      </c>
      <c r="B148" s="706"/>
      <c r="C148" s="706"/>
      <c r="D148" s="706"/>
      <c r="E148" s="706"/>
      <c r="F148" s="706"/>
      <c r="G148" s="706"/>
      <c r="H148" s="98">
        <f>SUM(H146:H147)</f>
        <v>327463.42</v>
      </c>
      <c r="I148" s="98">
        <f>SUM(I146:I147)</f>
        <v>0</v>
      </c>
      <c r="J148" s="98">
        <f>H148+I148</f>
        <v>327463.42</v>
      </c>
      <c r="K148" s="98">
        <f t="shared" ref="K148" si="29">SUM(K146:K147)</f>
        <v>0</v>
      </c>
      <c r="L148" s="98"/>
      <c r="M148" s="98"/>
      <c r="N148" s="98">
        <f>SUM(N146:N147)</f>
        <v>0</v>
      </c>
      <c r="O148" s="98"/>
      <c r="P148" s="98"/>
    </row>
    <row r="149" spans="1:16" ht="30" customHeight="1" x14ac:dyDescent="0.3">
      <c r="A149" s="735" t="s">
        <v>216</v>
      </c>
      <c r="B149" s="736"/>
      <c r="C149" s="736"/>
      <c r="D149" s="736"/>
      <c r="E149" s="736"/>
      <c r="F149" s="736"/>
      <c r="G149" s="736"/>
      <c r="H149" s="736"/>
      <c r="I149" s="736"/>
      <c r="J149" s="736"/>
      <c r="K149" s="736"/>
      <c r="L149" s="736"/>
      <c r="M149" s="736"/>
      <c r="N149" s="736"/>
      <c r="O149" s="736"/>
      <c r="P149" s="737"/>
    </row>
    <row r="150" spans="1:16" x14ac:dyDescent="0.3">
      <c r="A150" s="150" t="s">
        <v>42</v>
      </c>
      <c r="B150" s="56" t="s">
        <v>43</v>
      </c>
      <c r="C150" s="56" t="s">
        <v>100</v>
      </c>
      <c r="D150" s="58" t="s">
        <v>217</v>
      </c>
      <c r="E150" s="58" t="s">
        <v>46</v>
      </c>
      <c r="F150" s="56" t="s">
        <v>47</v>
      </c>
      <c r="G150" s="46" t="s">
        <v>218</v>
      </c>
      <c r="H150" s="155">
        <v>99000</v>
      </c>
      <c r="I150" s="155"/>
      <c r="J150" s="26">
        <f t="shared" ref="J150:J151" si="30">H150+I150</f>
        <v>99000</v>
      </c>
      <c r="K150" s="32">
        <v>0</v>
      </c>
      <c r="L150" s="34"/>
      <c r="M150" s="26">
        <f t="shared" ref="M150:M151" si="31">K150+L150</f>
        <v>0</v>
      </c>
      <c r="N150" s="32">
        <v>0</v>
      </c>
      <c r="O150" s="147"/>
      <c r="P150" s="148">
        <f t="shared" ref="P150:P151" si="32">N150+O150</f>
        <v>0</v>
      </c>
    </row>
    <row r="151" spans="1:16" x14ac:dyDescent="0.3">
      <c r="A151" s="37" t="s">
        <v>50</v>
      </c>
      <c r="B151" s="61" t="s">
        <v>43</v>
      </c>
      <c r="C151" s="61" t="s">
        <v>100</v>
      </c>
      <c r="D151" s="58" t="s">
        <v>217</v>
      </c>
      <c r="E151" s="58" t="s">
        <v>51</v>
      </c>
      <c r="F151" s="61" t="s">
        <v>52</v>
      </c>
      <c r="G151" s="46" t="s">
        <v>218</v>
      </c>
      <c r="H151" s="155">
        <v>29898</v>
      </c>
      <c r="I151" s="155"/>
      <c r="J151" s="51">
        <f t="shared" si="30"/>
        <v>29898</v>
      </c>
      <c r="K151" s="32">
        <v>0</v>
      </c>
      <c r="L151" s="34"/>
      <c r="M151" s="51">
        <f t="shared" si="31"/>
        <v>0</v>
      </c>
      <c r="N151" s="32">
        <v>0</v>
      </c>
      <c r="O151" s="147"/>
      <c r="P151" s="164">
        <f t="shared" si="32"/>
        <v>0</v>
      </c>
    </row>
    <row r="152" spans="1:16" x14ac:dyDescent="0.3">
      <c r="A152" s="706" t="s">
        <v>215</v>
      </c>
      <c r="B152" s="706"/>
      <c r="C152" s="706"/>
      <c r="D152" s="706"/>
      <c r="E152" s="706"/>
      <c r="F152" s="706"/>
      <c r="G152" s="706"/>
      <c r="H152" s="98">
        <f>SUM(H150:H151)</f>
        <v>128898</v>
      </c>
      <c r="I152" s="98">
        <f t="shared" ref="I152:P152" si="33">SUM(I150:I151)</f>
        <v>0</v>
      </c>
      <c r="J152" s="98">
        <f t="shared" si="33"/>
        <v>128898</v>
      </c>
      <c r="K152" s="98">
        <f t="shared" si="33"/>
        <v>0</v>
      </c>
      <c r="L152" s="98">
        <f t="shared" si="33"/>
        <v>0</v>
      </c>
      <c r="M152" s="98">
        <f t="shared" si="33"/>
        <v>0</v>
      </c>
      <c r="N152" s="98">
        <f t="shared" si="33"/>
        <v>0</v>
      </c>
      <c r="O152" s="98">
        <f t="shared" si="33"/>
        <v>0</v>
      </c>
      <c r="P152" s="98">
        <f t="shared" si="33"/>
        <v>0</v>
      </c>
    </row>
    <row r="153" spans="1:16" ht="28.95" customHeight="1" x14ac:dyDescent="0.3">
      <c r="A153" s="723" t="s">
        <v>160</v>
      </c>
      <c r="B153" s="687"/>
      <c r="C153" s="687"/>
      <c r="D153" s="687"/>
      <c r="E153" s="687"/>
      <c r="F153" s="687"/>
      <c r="G153" s="687"/>
      <c r="H153" s="687"/>
      <c r="I153" s="687"/>
      <c r="J153" s="687"/>
      <c r="K153" s="687"/>
      <c r="L153" s="687"/>
      <c r="M153" s="687"/>
      <c r="N153" s="687"/>
      <c r="O153" s="687"/>
      <c r="P153" s="724"/>
    </row>
    <row r="154" spans="1:16" ht="26.4" x14ac:dyDescent="0.3">
      <c r="A154" s="104" t="s">
        <v>161</v>
      </c>
      <c r="B154" s="40">
        <v>10</v>
      </c>
      <c r="C154" s="40" t="s">
        <v>162</v>
      </c>
      <c r="D154" s="45" t="s">
        <v>163</v>
      </c>
      <c r="E154" s="45" t="s">
        <v>174</v>
      </c>
      <c r="F154" s="45" t="s">
        <v>165</v>
      </c>
      <c r="G154" s="45" t="s">
        <v>182</v>
      </c>
      <c r="H154" s="32">
        <v>1916000</v>
      </c>
      <c r="I154" s="32"/>
      <c r="J154" s="32">
        <f>H154+I154</f>
        <v>1916000</v>
      </c>
      <c r="K154" s="32">
        <v>0</v>
      </c>
      <c r="L154" s="32"/>
      <c r="M154" s="32">
        <f>K154+L154</f>
        <v>0</v>
      </c>
      <c r="N154" s="32">
        <v>0</v>
      </c>
      <c r="O154" s="97"/>
      <c r="P154" s="32">
        <f>N154+O154</f>
        <v>0</v>
      </c>
    </row>
    <row r="155" spans="1:16" x14ac:dyDescent="0.3">
      <c r="A155" s="708" t="s">
        <v>167</v>
      </c>
      <c r="B155" s="709"/>
      <c r="C155" s="709"/>
      <c r="D155" s="709"/>
      <c r="E155" s="709"/>
      <c r="F155" s="709"/>
      <c r="G155" s="710"/>
      <c r="H155" s="101">
        <f t="shared" ref="H155:P155" si="34">SUM(H154:H154)</f>
        <v>1916000</v>
      </c>
      <c r="I155" s="101">
        <f t="shared" si="34"/>
        <v>0</v>
      </c>
      <c r="J155" s="101">
        <f t="shared" si="34"/>
        <v>1916000</v>
      </c>
      <c r="K155" s="101">
        <f t="shared" si="34"/>
        <v>0</v>
      </c>
      <c r="L155" s="101">
        <f t="shared" si="34"/>
        <v>0</v>
      </c>
      <c r="M155" s="101">
        <f t="shared" si="34"/>
        <v>0</v>
      </c>
      <c r="N155" s="101">
        <f t="shared" si="34"/>
        <v>0</v>
      </c>
      <c r="O155" s="101">
        <f t="shared" si="34"/>
        <v>0</v>
      </c>
      <c r="P155" s="101">
        <f t="shared" si="34"/>
        <v>0</v>
      </c>
    </row>
    <row r="156" spans="1:16" ht="25.2" customHeight="1" x14ac:dyDescent="0.3">
      <c r="A156" s="711" t="s">
        <v>168</v>
      </c>
      <c r="B156" s="712"/>
      <c r="C156" s="712"/>
      <c r="D156" s="712"/>
      <c r="E156" s="712"/>
      <c r="F156" s="712"/>
      <c r="G156" s="712"/>
      <c r="H156" s="712"/>
      <c r="I156" s="712"/>
      <c r="J156" s="712"/>
      <c r="K156" s="712"/>
      <c r="L156" s="712"/>
      <c r="M156" s="712"/>
      <c r="N156" s="712"/>
      <c r="O156" s="712"/>
      <c r="P156" s="713"/>
    </row>
    <row r="157" spans="1:16" ht="25.2" customHeight="1" x14ac:dyDescent="0.3">
      <c r="A157" s="82" t="s">
        <v>236</v>
      </c>
      <c r="B157" s="106" t="s">
        <v>43</v>
      </c>
      <c r="C157" s="106" t="s">
        <v>100</v>
      </c>
      <c r="D157" s="107" t="s">
        <v>169</v>
      </c>
      <c r="E157" s="107" t="s">
        <v>54</v>
      </c>
      <c r="F157" s="107" t="s">
        <v>235</v>
      </c>
      <c r="G157" s="108" t="s">
        <v>170</v>
      </c>
      <c r="H157" s="32">
        <v>24196.5</v>
      </c>
      <c r="I157" s="32"/>
      <c r="J157" s="32">
        <f>H157+I157</f>
        <v>24196.5</v>
      </c>
      <c r="K157" s="32">
        <v>0</v>
      </c>
      <c r="L157" s="32"/>
      <c r="M157" s="32">
        <f>K157+L157</f>
        <v>0</v>
      </c>
      <c r="N157" s="32">
        <v>0</v>
      </c>
      <c r="O157" s="97"/>
      <c r="P157" s="32">
        <f>N157+O157</f>
        <v>0</v>
      </c>
    </row>
    <row r="158" spans="1:16" ht="25.2" customHeight="1" x14ac:dyDescent="0.3">
      <c r="A158" s="105" t="s">
        <v>175</v>
      </c>
      <c r="B158" s="40" t="s">
        <v>172</v>
      </c>
      <c r="C158" s="40" t="s">
        <v>173</v>
      </c>
      <c r="D158" s="45" t="s">
        <v>169</v>
      </c>
      <c r="E158" s="45" t="s">
        <v>174</v>
      </c>
      <c r="F158" s="45" t="s">
        <v>171</v>
      </c>
      <c r="G158" s="45" t="s">
        <v>170</v>
      </c>
      <c r="H158" s="32">
        <v>93777</v>
      </c>
      <c r="I158" s="32"/>
      <c r="J158" s="32">
        <f>H158+I158</f>
        <v>93777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6.4" x14ac:dyDescent="0.3">
      <c r="A159" s="105" t="s">
        <v>161</v>
      </c>
      <c r="B159" s="106" t="s">
        <v>43</v>
      </c>
      <c r="C159" s="106" t="s">
        <v>100</v>
      </c>
      <c r="D159" s="107" t="s">
        <v>169</v>
      </c>
      <c r="E159" s="107" t="s">
        <v>164</v>
      </c>
      <c r="F159" s="107" t="s">
        <v>165</v>
      </c>
      <c r="G159" s="108" t="s">
        <v>170</v>
      </c>
      <c r="H159" s="32">
        <v>876245</v>
      </c>
      <c r="I159" s="32"/>
      <c r="J159" s="32">
        <f>H159+I159</f>
        <v>876245</v>
      </c>
      <c r="K159" s="32">
        <v>0</v>
      </c>
      <c r="L159" s="32"/>
      <c r="M159" s="32">
        <f t="shared" ref="M159:M160" si="35">K159+L159</f>
        <v>0</v>
      </c>
      <c r="N159" s="32">
        <v>0</v>
      </c>
      <c r="O159" s="97"/>
      <c r="P159" s="32">
        <f t="shared" ref="P159:P160" si="36">N159+O159</f>
        <v>0</v>
      </c>
    </row>
    <row r="160" spans="1:16" x14ac:dyDescent="0.3">
      <c r="A160" s="40" t="s">
        <v>91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92</v>
      </c>
      <c r="G160" s="108" t="s">
        <v>170</v>
      </c>
      <c r="H160" s="32">
        <v>1717.5</v>
      </c>
      <c r="I160" s="32"/>
      <c r="J160" s="32">
        <f>H160+I160</f>
        <v>1717.5</v>
      </c>
      <c r="K160" s="32">
        <v>0</v>
      </c>
      <c r="L160" s="32"/>
      <c r="M160" s="32">
        <f t="shared" si="35"/>
        <v>0</v>
      </c>
      <c r="N160" s="32">
        <v>0</v>
      </c>
      <c r="O160" s="97"/>
      <c r="P160" s="32">
        <f t="shared" si="36"/>
        <v>0</v>
      </c>
    </row>
    <row r="161" spans="1:16" x14ac:dyDescent="0.3">
      <c r="A161" s="708" t="s">
        <v>176</v>
      </c>
      <c r="B161" s="709"/>
      <c r="C161" s="709"/>
      <c r="D161" s="709"/>
      <c r="E161" s="709"/>
      <c r="F161" s="709"/>
      <c r="G161" s="710"/>
      <c r="H161" s="101">
        <f>SUM(H157:H160)</f>
        <v>995936</v>
      </c>
      <c r="I161" s="101">
        <f t="shared" ref="I161:P161" si="37">SUM(I157:I160)</f>
        <v>0</v>
      </c>
      <c r="J161" s="101">
        <f t="shared" si="37"/>
        <v>995936</v>
      </c>
      <c r="K161" s="101">
        <f t="shared" si="37"/>
        <v>0</v>
      </c>
      <c r="L161" s="101">
        <f t="shared" si="37"/>
        <v>0</v>
      </c>
      <c r="M161" s="101">
        <f t="shared" si="37"/>
        <v>0</v>
      </c>
      <c r="N161" s="101">
        <f t="shared" si="37"/>
        <v>0</v>
      </c>
      <c r="O161" s="101">
        <f t="shared" si="37"/>
        <v>0</v>
      </c>
      <c r="P161" s="101">
        <f t="shared" si="37"/>
        <v>0</v>
      </c>
    </row>
    <row r="162" spans="1:16" x14ac:dyDescent="0.3">
      <c r="A162" s="717" t="s">
        <v>187</v>
      </c>
      <c r="B162" s="718"/>
      <c r="C162" s="718"/>
      <c r="D162" s="718"/>
      <c r="E162" s="718"/>
      <c r="F162" s="718"/>
      <c r="G162" s="718"/>
      <c r="H162" s="718"/>
      <c r="I162" s="718"/>
      <c r="J162" s="718"/>
      <c r="K162" s="718"/>
      <c r="L162" s="718"/>
      <c r="M162" s="718"/>
      <c r="N162" s="718"/>
      <c r="O162" s="718"/>
      <c r="P162" s="719"/>
    </row>
    <row r="163" spans="1:16" x14ac:dyDescent="0.3">
      <c r="A163" s="129" t="s">
        <v>81</v>
      </c>
      <c r="B163" s="130" t="s">
        <v>43</v>
      </c>
      <c r="C163" s="131" t="s">
        <v>100</v>
      </c>
      <c r="D163" s="131" t="s">
        <v>188</v>
      </c>
      <c r="E163" s="131">
        <v>244</v>
      </c>
      <c r="F163" s="131" t="s">
        <v>82</v>
      </c>
      <c r="G163" s="132" t="s">
        <v>189</v>
      </c>
      <c r="H163" s="32">
        <v>3150000</v>
      </c>
      <c r="I163" s="32"/>
      <c r="J163" s="32">
        <f>H163+I163</f>
        <v>3150000</v>
      </c>
      <c r="K163" s="32">
        <v>0</v>
      </c>
      <c r="L163" s="32"/>
      <c r="M163" s="32">
        <f t="shared" ref="M163" si="38">K163+L163</f>
        <v>0</v>
      </c>
      <c r="N163" s="32">
        <v>0</v>
      </c>
      <c r="O163" s="97"/>
      <c r="P163" s="32">
        <f t="shared" ref="P163" si="39">N163+O163</f>
        <v>0</v>
      </c>
    </row>
    <row r="164" spans="1:16" x14ac:dyDescent="0.3">
      <c r="A164" s="708" t="s">
        <v>190</v>
      </c>
      <c r="B164" s="709"/>
      <c r="C164" s="709"/>
      <c r="D164" s="709"/>
      <c r="E164" s="709"/>
      <c r="F164" s="709"/>
      <c r="G164" s="710"/>
      <c r="H164" s="101">
        <f>SUM(H163)</f>
        <v>3150000</v>
      </c>
      <c r="I164" s="101">
        <f t="shared" ref="I164:P164" si="40">SUM(I163)</f>
        <v>0</v>
      </c>
      <c r="J164" s="101">
        <f t="shared" si="40"/>
        <v>3150000</v>
      </c>
      <c r="K164" s="101">
        <f t="shared" si="40"/>
        <v>0</v>
      </c>
      <c r="L164" s="101">
        <f t="shared" si="40"/>
        <v>0</v>
      </c>
      <c r="M164" s="101">
        <f t="shared" si="40"/>
        <v>0</v>
      </c>
      <c r="N164" s="101">
        <f t="shared" si="40"/>
        <v>0</v>
      </c>
      <c r="O164" s="101">
        <f t="shared" si="40"/>
        <v>0</v>
      </c>
      <c r="P164" s="101">
        <f t="shared" si="40"/>
        <v>0</v>
      </c>
    </row>
    <row r="165" spans="1:16" x14ac:dyDescent="0.3">
      <c r="A165" s="720" t="s">
        <v>191</v>
      </c>
      <c r="B165" s="721"/>
      <c r="C165" s="721"/>
      <c r="D165" s="721"/>
      <c r="E165" s="721"/>
      <c r="F165" s="721"/>
      <c r="G165" s="721"/>
      <c r="H165" s="721"/>
      <c r="I165" s="721"/>
      <c r="J165" s="721"/>
      <c r="K165" s="721"/>
      <c r="L165" s="721"/>
      <c r="M165" s="721"/>
      <c r="N165" s="721"/>
      <c r="O165" s="721"/>
      <c r="P165" s="722"/>
    </row>
    <row r="166" spans="1:16" x14ac:dyDescent="0.3">
      <c r="A166" s="133" t="s">
        <v>259</v>
      </c>
      <c r="B166" s="133" t="s">
        <v>172</v>
      </c>
      <c r="C166" s="133" t="s">
        <v>173</v>
      </c>
      <c r="D166" s="134" t="s">
        <v>193</v>
      </c>
      <c r="E166" s="134" t="s">
        <v>174</v>
      </c>
      <c r="F166" s="134" t="s">
        <v>171</v>
      </c>
      <c r="G166" s="132" t="s">
        <v>195</v>
      </c>
      <c r="H166" s="32">
        <v>7084</v>
      </c>
      <c r="I166" s="32"/>
      <c r="J166" s="32">
        <f t="shared" ref="J166:J169" si="41">H166+I166</f>
        <v>7084</v>
      </c>
      <c r="K166" s="32">
        <v>0</v>
      </c>
      <c r="L166" s="32"/>
      <c r="M166" s="32">
        <f t="shared" ref="M166:M169" si="42">K166+L166</f>
        <v>0</v>
      </c>
      <c r="N166" s="32">
        <v>0</v>
      </c>
      <c r="O166" s="97"/>
      <c r="P166" s="32">
        <f t="shared" ref="P166:P169" si="43">N166+O166</f>
        <v>0</v>
      </c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194</v>
      </c>
      <c r="E167" s="134" t="s">
        <v>174</v>
      </c>
      <c r="F167" s="134" t="s">
        <v>171</v>
      </c>
      <c r="G167" s="132" t="s">
        <v>48</v>
      </c>
      <c r="H167" s="32">
        <v>3036</v>
      </c>
      <c r="I167" s="32"/>
      <c r="J167" s="32">
        <f t="shared" si="41"/>
        <v>3036</v>
      </c>
      <c r="K167" s="32">
        <v>0</v>
      </c>
      <c r="L167" s="32"/>
      <c r="M167" s="32">
        <f t="shared" si="42"/>
        <v>0</v>
      </c>
      <c r="N167" s="32">
        <v>0</v>
      </c>
      <c r="O167" s="97"/>
      <c r="P167" s="32">
        <f t="shared" si="43"/>
        <v>0</v>
      </c>
    </row>
    <row r="168" spans="1:16" ht="26.4" x14ac:dyDescent="0.3">
      <c r="A168" s="133" t="s">
        <v>192</v>
      </c>
      <c r="B168" s="133" t="s">
        <v>172</v>
      </c>
      <c r="C168" s="133" t="s">
        <v>173</v>
      </c>
      <c r="D168" s="134" t="s">
        <v>193</v>
      </c>
      <c r="E168" s="134" t="s">
        <v>164</v>
      </c>
      <c r="F168" s="134" t="s">
        <v>165</v>
      </c>
      <c r="G168" s="132" t="s">
        <v>195</v>
      </c>
      <c r="H168" s="32">
        <v>1260000</v>
      </c>
      <c r="I168" s="32"/>
      <c r="J168" s="32">
        <f t="shared" si="41"/>
        <v>1260000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194</v>
      </c>
      <c r="E169" s="134" t="s">
        <v>164</v>
      </c>
      <c r="F169" s="134" t="s">
        <v>165</v>
      </c>
      <c r="G169" s="132" t="s">
        <v>48</v>
      </c>
      <c r="H169" s="32">
        <v>540000</v>
      </c>
      <c r="I169" s="32"/>
      <c r="J169" s="32">
        <f t="shared" si="41"/>
        <v>540000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x14ac:dyDescent="0.3">
      <c r="A170" s="708" t="s">
        <v>196</v>
      </c>
      <c r="B170" s="709"/>
      <c r="C170" s="709"/>
      <c r="D170" s="709"/>
      <c r="E170" s="709"/>
      <c r="F170" s="709"/>
      <c r="G170" s="710"/>
      <c r="H170" s="101">
        <f>SUM(H166:H169)</f>
        <v>1810120</v>
      </c>
      <c r="I170" s="101">
        <f t="shared" ref="I170:P170" si="44">SUM(I166:I169)</f>
        <v>0</v>
      </c>
      <c r="J170" s="101">
        <f>SUM(J166:J169)</f>
        <v>1810120</v>
      </c>
      <c r="K170" s="101">
        <f t="shared" si="44"/>
        <v>0</v>
      </c>
      <c r="L170" s="101">
        <f t="shared" si="44"/>
        <v>0</v>
      </c>
      <c r="M170" s="101">
        <f t="shared" si="44"/>
        <v>0</v>
      </c>
      <c r="N170" s="101">
        <f t="shared" si="44"/>
        <v>0</v>
      </c>
      <c r="O170" s="101">
        <f t="shared" si="44"/>
        <v>0</v>
      </c>
      <c r="P170" s="101">
        <f t="shared" si="44"/>
        <v>0</v>
      </c>
    </row>
    <row r="171" spans="1:16" x14ac:dyDescent="0.3">
      <c r="A171" s="738" t="s">
        <v>260</v>
      </c>
      <c r="B171" s="739"/>
      <c r="C171" s="739"/>
      <c r="D171" s="739"/>
      <c r="E171" s="739"/>
      <c r="F171" s="739"/>
      <c r="G171" s="739"/>
      <c r="H171" s="739"/>
      <c r="I171" s="739"/>
      <c r="J171" s="739"/>
      <c r="K171" s="739"/>
      <c r="L171" s="739"/>
      <c r="M171" s="739"/>
      <c r="N171" s="739"/>
      <c r="O171" s="739"/>
      <c r="P171" s="740"/>
    </row>
    <row r="172" spans="1:16" x14ac:dyDescent="0.3">
      <c r="A172" s="40" t="s">
        <v>73</v>
      </c>
      <c r="B172" s="133" t="s">
        <v>43</v>
      </c>
      <c r="C172" s="133" t="s">
        <v>100</v>
      </c>
      <c r="D172" s="134" t="s">
        <v>224</v>
      </c>
      <c r="E172" s="134" t="s">
        <v>54</v>
      </c>
      <c r="F172" s="134" t="s">
        <v>74</v>
      </c>
      <c r="G172" s="132" t="s">
        <v>225</v>
      </c>
      <c r="H172" s="32">
        <v>305248.5</v>
      </c>
      <c r="I172" s="32"/>
      <c r="J172" s="32">
        <f t="shared" ref="J172:J177" si="45">H172+I172</f>
        <v>305248.5</v>
      </c>
      <c r="K172" s="32">
        <v>0</v>
      </c>
      <c r="L172" s="32"/>
      <c r="M172" s="32">
        <f t="shared" ref="M172:M183" si="46">K172+L172</f>
        <v>0</v>
      </c>
      <c r="N172" s="32">
        <v>0</v>
      </c>
      <c r="O172" s="97"/>
      <c r="P172" s="32">
        <f t="shared" ref="P172:P183" si="47">N172+O172</f>
        <v>0</v>
      </c>
    </row>
    <row r="173" spans="1:16" x14ac:dyDescent="0.3">
      <c r="A173" s="82" t="s">
        <v>220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219</v>
      </c>
      <c r="G173" s="132" t="s">
        <v>225</v>
      </c>
      <c r="H173" s="32">
        <v>1363461.3</v>
      </c>
      <c r="I173" s="32"/>
      <c r="J173" s="32">
        <f t="shared" si="45"/>
        <v>1363461.3</v>
      </c>
      <c r="K173" s="32">
        <v>0</v>
      </c>
      <c r="L173" s="32"/>
      <c r="M173" s="32">
        <f t="shared" si="46"/>
        <v>0</v>
      </c>
      <c r="N173" s="32">
        <v>0</v>
      </c>
      <c r="O173" s="97"/>
      <c r="P173" s="32">
        <f t="shared" si="47"/>
        <v>0</v>
      </c>
    </row>
    <row r="174" spans="1:16" x14ac:dyDescent="0.3">
      <c r="A174" s="40" t="s">
        <v>91</v>
      </c>
      <c r="B174" s="133" t="s">
        <v>43</v>
      </c>
      <c r="C174" s="133" t="s">
        <v>100</v>
      </c>
      <c r="D174" s="134" t="s">
        <v>226</v>
      </c>
      <c r="E174" s="134" t="s">
        <v>54</v>
      </c>
      <c r="F174" s="134" t="s">
        <v>92</v>
      </c>
      <c r="G174" s="132" t="s">
        <v>225</v>
      </c>
      <c r="H174" s="32">
        <v>34990.199999999997</v>
      </c>
      <c r="I174" s="32"/>
      <c r="J174" s="32">
        <f>H174+I174</f>
        <v>34990.199999999997</v>
      </c>
      <c r="K174" s="32"/>
      <c r="L174" s="32"/>
      <c r="M174" s="32"/>
      <c r="N174" s="32"/>
      <c r="O174" s="97"/>
      <c r="P174" s="32"/>
    </row>
    <row r="175" spans="1:16" x14ac:dyDescent="0.3">
      <c r="A175" s="40" t="s">
        <v>73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74</v>
      </c>
      <c r="G175" s="132" t="s">
        <v>48</v>
      </c>
      <c r="H175" s="32">
        <v>33916.5</v>
      </c>
      <c r="I175" s="32"/>
      <c r="J175" s="32">
        <f>H175+I175</f>
        <v>33916.5</v>
      </c>
      <c r="K175" s="32">
        <v>0</v>
      </c>
      <c r="L175" s="32"/>
      <c r="M175" s="32">
        <f>K175+L175</f>
        <v>0</v>
      </c>
      <c r="N175" s="32">
        <v>0</v>
      </c>
      <c r="O175" s="97"/>
      <c r="P175" s="32">
        <f>N175+O175</f>
        <v>0</v>
      </c>
    </row>
    <row r="176" spans="1:16" x14ac:dyDescent="0.3">
      <c r="A176" s="82" t="s">
        <v>220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219</v>
      </c>
      <c r="G176" s="132" t="s">
        <v>48</v>
      </c>
      <c r="H176" s="32">
        <v>151495.70000000001</v>
      </c>
      <c r="I176" s="32"/>
      <c r="J176" s="32">
        <f t="shared" si="45"/>
        <v>151495.70000000001</v>
      </c>
      <c r="K176" s="32">
        <v>0</v>
      </c>
      <c r="L176" s="32"/>
      <c r="M176" s="32">
        <f t="shared" si="46"/>
        <v>0</v>
      </c>
      <c r="N176" s="32">
        <v>0</v>
      </c>
      <c r="O176" s="97"/>
      <c r="P176" s="32">
        <f t="shared" si="47"/>
        <v>0</v>
      </c>
    </row>
    <row r="177" spans="1:16" x14ac:dyDescent="0.3">
      <c r="A177" s="40" t="s">
        <v>91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92</v>
      </c>
      <c r="G177" s="333" t="s">
        <v>48</v>
      </c>
      <c r="H177" s="32">
        <v>3887.8</v>
      </c>
      <c r="I177" s="32"/>
      <c r="J177" s="32">
        <f t="shared" si="45"/>
        <v>3887.8</v>
      </c>
      <c r="K177" s="32"/>
      <c r="L177" s="32"/>
      <c r="M177" s="32"/>
      <c r="N177" s="32"/>
      <c r="O177" s="97"/>
      <c r="P177" s="32"/>
    </row>
    <row r="178" spans="1:16" x14ac:dyDescent="0.3">
      <c r="A178" s="708" t="s">
        <v>230</v>
      </c>
      <c r="B178" s="709"/>
      <c r="C178" s="709"/>
      <c r="D178" s="709"/>
      <c r="E178" s="709"/>
      <c r="F178" s="709"/>
      <c r="G178" s="710"/>
      <c r="H178" s="101">
        <f>SUM(H172:H177)</f>
        <v>1893000</v>
      </c>
      <c r="I178" s="101">
        <f t="shared" ref="I178:P178" si="48">SUM(I172:I177)</f>
        <v>0</v>
      </c>
      <c r="J178" s="101">
        <f t="shared" si="48"/>
        <v>1893000</v>
      </c>
      <c r="K178" s="101">
        <f t="shared" si="48"/>
        <v>0</v>
      </c>
      <c r="L178" s="101">
        <f t="shared" si="48"/>
        <v>0</v>
      </c>
      <c r="M178" s="101">
        <f t="shared" si="48"/>
        <v>0</v>
      </c>
      <c r="N178" s="101">
        <f t="shared" si="48"/>
        <v>0</v>
      </c>
      <c r="O178" s="101">
        <f t="shared" si="48"/>
        <v>0</v>
      </c>
      <c r="P178" s="101">
        <f t="shared" si="48"/>
        <v>0</v>
      </c>
    </row>
    <row r="179" spans="1:16" x14ac:dyDescent="0.3">
      <c r="A179" s="717" t="s">
        <v>245</v>
      </c>
      <c r="B179" s="718"/>
      <c r="C179" s="718"/>
      <c r="D179" s="718"/>
      <c r="E179" s="718"/>
      <c r="F179" s="718"/>
      <c r="G179" s="718"/>
      <c r="H179" s="718"/>
      <c r="I179" s="718"/>
      <c r="J179" s="718"/>
      <c r="K179" s="718"/>
      <c r="L179" s="718"/>
      <c r="M179" s="718"/>
      <c r="N179" s="718"/>
      <c r="O179" s="718"/>
      <c r="P179" s="719"/>
    </row>
    <row r="180" spans="1:16" x14ac:dyDescent="0.3">
      <c r="A180" s="129" t="s">
        <v>81</v>
      </c>
      <c r="B180" s="133" t="s">
        <v>43</v>
      </c>
      <c r="C180" s="133" t="s">
        <v>243</v>
      </c>
      <c r="D180" s="134" t="s">
        <v>242</v>
      </c>
      <c r="E180" s="134" t="s">
        <v>54</v>
      </c>
      <c r="F180" s="134" t="s">
        <v>82</v>
      </c>
      <c r="G180" s="132" t="s">
        <v>244</v>
      </c>
      <c r="H180" s="32">
        <v>302848.34999999998</v>
      </c>
      <c r="I180" s="32"/>
      <c r="J180" s="32">
        <f>SUM(H180:I180)</f>
        <v>302848.34999999998</v>
      </c>
      <c r="K180" s="32">
        <v>0</v>
      </c>
      <c r="L180" s="32"/>
      <c r="M180" s="32">
        <f t="shared" si="46"/>
        <v>0</v>
      </c>
      <c r="N180" s="32">
        <v>0</v>
      </c>
      <c r="O180" s="97"/>
      <c r="P180" s="32">
        <f t="shared" si="47"/>
        <v>0</v>
      </c>
    </row>
    <row r="181" spans="1:16" x14ac:dyDescent="0.3">
      <c r="A181" s="40" t="s">
        <v>241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240</v>
      </c>
      <c r="G181" s="132" t="s">
        <v>244</v>
      </c>
      <c r="H181" s="32">
        <v>13336</v>
      </c>
      <c r="I181" s="32"/>
      <c r="J181" s="32">
        <f t="shared" ref="J181:J183" si="49">SUM(H181:I181)</f>
        <v>13336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91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92</v>
      </c>
      <c r="G182" s="132" t="s">
        <v>244</v>
      </c>
      <c r="H182" s="32">
        <v>47426.41</v>
      </c>
      <c r="I182" s="32">
        <v>5859.86</v>
      </c>
      <c r="J182" s="32">
        <f t="shared" si="49"/>
        <v>53286.270000000004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ht="24" x14ac:dyDescent="0.3">
      <c r="A183" s="40" t="s">
        <v>83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346" t="s">
        <v>84</v>
      </c>
      <c r="G183" s="132" t="s">
        <v>244</v>
      </c>
      <c r="H183" s="32">
        <v>9937.59</v>
      </c>
      <c r="I183" s="32">
        <v>-5859.86</v>
      </c>
      <c r="J183" s="32">
        <f t="shared" si="49"/>
        <v>4077.7300000000005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x14ac:dyDescent="0.3">
      <c r="A184" s="708" t="s">
        <v>246</v>
      </c>
      <c r="B184" s="709"/>
      <c r="C184" s="709"/>
      <c r="D184" s="709"/>
      <c r="E184" s="709"/>
      <c r="F184" s="709"/>
      <c r="G184" s="710"/>
      <c r="H184" s="101">
        <f>SUM(H180:H183)</f>
        <v>373548.35000000003</v>
      </c>
      <c r="I184" s="101">
        <f t="shared" ref="I184:P184" si="50">SUM(I180:I183)</f>
        <v>0</v>
      </c>
      <c r="J184" s="101">
        <f t="shared" si="50"/>
        <v>373548.35</v>
      </c>
      <c r="K184" s="101">
        <f t="shared" si="50"/>
        <v>0</v>
      </c>
      <c r="L184" s="101">
        <f t="shared" si="50"/>
        <v>0</v>
      </c>
      <c r="M184" s="101">
        <f t="shared" si="50"/>
        <v>0</v>
      </c>
      <c r="N184" s="101">
        <f t="shared" si="50"/>
        <v>0</v>
      </c>
      <c r="O184" s="101">
        <f t="shared" si="50"/>
        <v>0</v>
      </c>
      <c r="P184" s="101">
        <f t="shared" si="50"/>
        <v>0</v>
      </c>
    </row>
    <row r="185" spans="1:16" x14ac:dyDescent="0.3">
      <c r="A185" s="701" t="s">
        <v>131</v>
      </c>
      <c r="B185" s="701"/>
      <c r="C185" s="701"/>
      <c r="D185" s="701"/>
      <c r="E185" s="701"/>
      <c r="F185" s="701"/>
      <c r="G185" s="701"/>
      <c r="H185" s="103">
        <f t="shared" ref="H185:P185" si="51">H67+H104+H107+H119+H123+H155+H161+H140+H164+H170+H148+H144+H152+H178+H184</f>
        <v>128911048.56999999</v>
      </c>
      <c r="I185" s="103">
        <f t="shared" si="51"/>
        <v>0</v>
      </c>
      <c r="J185" s="103">
        <f t="shared" si="51"/>
        <v>128911048.56999999</v>
      </c>
      <c r="K185" s="103">
        <f t="shared" si="51"/>
        <v>33521479.18</v>
      </c>
      <c r="L185" s="103">
        <f t="shared" si="51"/>
        <v>0</v>
      </c>
      <c r="M185" s="103">
        <f t="shared" si="51"/>
        <v>33521479.18</v>
      </c>
      <c r="N185" s="103">
        <f t="shared" si="51"/>
        <v>34259965.640000001</v>
      </c>
      <c r="O185" s="103">
        <f t="shared" si="51"/>
        <v>0</v>
      </c>
      <c r="P185" s="103">
        <f t="shared" si="51"/>
        <v>34259965.640000001</v>
      </c>
    </row>
    <row r="186" spans="1:1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6" x14ac:dyDescent="0.3">
      <c r="A187" s="72" t="s">
        <v>132</v>
      </c>
      <c r="B187" s="73"/>
      <c r="C187" s="72"/>
      <c r="D187" s="72"/>
      <c r="E187" s="698" t="s">
        <v>133</v>
      </c>
      <c r="F187" s="698"/>
      <c r="G187" s="698"/>
      <c r="H187" s="1"/>
      <c r="I187" s="1"/>
      <c r="J187" s="1"/>
      <c r="K187" s="1"/>
      <c r="L187" s="1"/>
      <c r="M187" s="1"/>
      <c r="N187" s="1"/>
    </row>
    <row r="188" spans="1:16" x14ac:dyDescent="0.3">
      <c r="A188" s="2" t="s">
        <v>134</v>
      </c>
      <c r="B188" s="696" t="s">
        <v>135</v>
      </c>
      <c r="C188" s="699"/>
      <c r="D188" s="699"/>
      <c r="E188" s="699" t="s">
        <v>136</v>
      </c>
      <c r="F188" s="699"/>
      <c r="G188" s="699"/>
      <c r="H188" s="1"/>
      <c r="I188" s="1"/>
      <c r="J188" s="1"/>
      <c r="K188" s="1"/>
      <c r="L188" s="1"/>
      <c r="M188" s="1"/>
      <c r="N188" s="1"/>
    </row>
    <row r="189" spans="1:16" x14ac:dyDescent="0.3">
      <c r="A189" s="2"/>
      <c r="B189" s="357"/>
      <c r="C189" s="357"/>
      <c r="D189" s="357"/>
      <c r="E189" s="357"/>
      <c r="F189" s="357"/>
      <c r="G189" s="357"/>
      <c r="H189" s="1"/>
      <c r="I189" s="1"/>
      <c r="J189" s="1"/>
      <c r="K189" s="1"/>
      <c r="L189" s="1"/>
      <c r="M189" s="1"/>
      <c r="N189" s="1"/>
    </row>
    <row r="190" spans="1:16" x14ac:dyDescent="0.3">
      <c r="A190" s="72" t="s">
        <v>322</v>
      </c>
      <c r="B190" s="73"/>
      <c r="C190" s="75"/>
      <c r="D190" s="75"/>
      <c r="E190" s="5"/>
      <c r="F190" s="695" t="s">
        <v>323</v>
      </c>
      <c r="G190" s="695"/>
      <c r="H190" s="1"/>
      <c r="I190" s="1"/>
      <c r="J190" s="1"/>
      <c r="K190" s="1"/>
      <c r="L190" s="1"/>
      <c r="M190" s="1"/>
      <c r="N190" s="1"/>
    </row>
    <row r="191" spans="1:16" x14ac:dyDescent="0.3">
      <c r="A191" s="2" t="s">
        <v>134</v>
      </c>
      <c r="B191" s="696" t="s">
        <v>135</v>
      </c>
      <c r="C191" s="697"/>
      <c r="D191" s="697"/>
      <c r="E191" s="76"/>
      <c r="F191" s="697" t="s">
        <v>136</v>
      </c>
      <c r="G191" s="697"/>
      <c r="H191" s="1"/>
      <c r="I191" s="1"/>
      <c r="J191" s="1"/>
      <c r="K191" s="1"/>
      <c r="L191" s="1"/>
      <c r="M191" s="1"/>
      <c r="N191" s="1"/>
    </row>
    <row r="192" spans="1:16" x14ac:dyDescent="0.3">
      <c r="A192" s="2"/>
      <c r="B192" s="2"/>
      <c r="C192" s="2"/>
      <c r="D192" s="2"/>
      <c r="E192" s="2"/>
      <c r="F192" s="2"/>
      <c r="G192" s="2"/>
      <c r="H192" s="1"/>
      <c r="I192" s="1"/>
      <c r="J192" s="1"/>
      <c r="K192" s="1"/>
      <c r="L192" s="1"/>
      <c r="M192" s="1"/>
      <c r="N192" s="1"/>
    </row>
    <row r="193" spans="1:14" x14ac:dyDescent="0.3">
      <c r="A193" s="72" t="s">
        <v>153</v>
      </c>
      <c r="B193" s="73"/>
      <c r="C193" s="75"/>
      <c r="D193" s="75"/>
      <c r="E193" s="5"/>
      <c r="F193" s="695" t="s">
        <v>140</v>
      </c>
      <c r="G193" s="695"/>
      <c r="H193" s="1"/>
      <c r="I193" s="1"/>
      <c r="J193" s="1"/>
      <c r="K193" s="1"/>
      <c r="L193" s="1"/>
      <c r="M193" s="1"/>
      <c r="N193" s="1"/>
    </row>
    <row r="194" spans="1:14" x14ac:dyDescent="0.3">
      <c r="A194" s="2" t="s">
        <v>141</v>
      </c>
      <c r="B194" s="696" t="s">
        <v>135</v>
      </c>
      <c r="C194" s="697"/>
      <c r="D194" s="697"/>
      <c r="E194" s="76"/>
      <c r="F194" s="697" t="s">
        <v>136</v>
      </c>
      <c r="G194" s="697"/>
      <c r="H194" s="1"/>
      <c r="I194" s="1"/>
      <c r="J194" s="1"/>
      <c r="K194" s="1"/>
      <c r="L194" s="1"/>
      <c r="M194" s="1"/>
      <c r="N194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4:P125"/>
    <mergeCell ref="A67:G67"/>
    <mergeCell ref="A68:P68"/>
    <mergeCell ref="A104:G104"/>
    <mergeCell ref="A105:P105"/>
    <mergeCell ref="A107:G107"/>
    <mergeCell ref="A108:N109"/>
    <mergeCell ref="A113:G113"/>
    <mergeCell ref="A118:G118"/>
    <mergeCell ref="A119:G119"/>
    <mergeCell ref="A120:N120"/>
    <mergeCell ref="A123:G123"/>
    <mergeCell ref="A156:P156"/>
    <mergeCell ref="A130:G130"/>
    <mergeCell ref="A139:G139"/>
    <mergeCell ref="A140:G140"/>
    <mergeCell ref="A141:P141"/>
    <mergeCell ref="A144:G144"/>
    <mergeCell ref="A145:P145"/>
    <mergeCell ref="A148:G148"/>
    <mergeCell ref="A149:P149"/>
    <mergeCell ref="A152:G152"/>
    <mergeCell ref="A153:P153"/>
    <mergeCell ref="A155:G155"/>
    <mergeCell ref="B188:D188"/>
    <mergeCell ref="E188:G188"/>
    <mergeCell ref="A161:G161"/>
    <mergeCell ref="A162:P162"/>
    <mergeCell ref="A164:G164"/>
    <mergeCell ref="A165:P165"/>
    <mergeCell ref="A170:G170"/>
    <mergeCell ref="A171:P171"/>
    <mergeCell ref="A178:G178"/>
    <mergeCell ref="A179:P179"/>
    <mergeCell ref="A184:G184"/>
    <mergeCell ref="A185:G185"/>
    <mergeCell ref="E187:G187"/>
    <mergeCell ref="F190:G190"/>
    <mergeCell ref="B191:D191"/>
    <mergeCell ref="F191:G191"/>
    <mergeCell ref="F193:G193"/>
    <mergeCell ref="B194:D194"/>
    <mergeCell ref="F194:G194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173" zoomScale="70" zoomScaleNormal="70" workbookViewId="0">
      <selection activeCell="J186" sqref="J18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324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60"/>
      <c r="B22" s="360"/>
      <c r="C22" s="360"/>
      <c r="D22" s="360"/>
      <c r="E22" s="360"/>
      <c r="F22" s="360"/>
      <c r="G22" s="360"/>
      <c r="H22" s="360"/>
      <c r="I22" s="360"/>
      <c r="J22" s="360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325</v>
      </c>
      <c r="C24" s="703"/>
      <c r="D24" s="703"/>
      <c r="E24" s="703"/>
      <c r="F24" s="703"/>
      <c r="G24" s="703"/>
      <c r="H24" s="703"/>
      <c r="I24" s="703"/>
      <c r="J24" s="95" t="str">
        <f>H19</f>
        <v>11 июня 2025</v>
      </c>
      <c r="K24" s="1"/>
      <c r="L24" s="1"/>
      <c r="M24" s="1"/>
      <c r="P24" s="360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64"/>
      <c r="M25" s="364"/>
      <c r="O25" s="36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64"/>
      <c r="M26" s="364"/>
      <c r="O26" s="364" t="s">
        <v>16</v>
      </c>
      <c r="P26" s="17" t="str">
        <f>H19</f>
        <v>11 июня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61"/>
      <c r="I27" s="361"/>
      <c r="J27" s="361"/>
      <c r="L27" s="364"/>
      <c r="M27" s="364"/>
      <c r="O27" s="36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61"/>
      <c r="I28" s="361"/>
      <c r="J28" s="361"/>
      <c r="L28" s="364"/>
      <c r="M28" s="364"/>
      <c r="O28" s="36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64"/>
      <c r="M29" s="364"/>
      <c r="O29" s="36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64"/>
      <c r="M30" s="364"/>
      <c r="O30" s="36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64"/>
      <c r="M31" s="364"/>
      <c r="O31" s="36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64"/>
      <c r="M32" s="364"/>
      <c r="O32" s="36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45817</v>
      </c>
      <c r="I34" s="363" t="s">
        <v>150</v>
      </c>
      <c r="J34" s="363" t="s">
        <v>151</v>
      </c>
      <c r="K34" s="96">
        <f>H34</f>
        <v>45817</v>
      </c>
      <c r="L34" s="363" t="s">
        <v>150</v>
      </c>
      <c r="M34" s="363" t="s">
        <v>151</v>
      </c>
      <c r="N34" s="96">
        <f>H34</f>
        <v>45817</v>
      </c>
      <c r="O34" s="363" t="s">
        <v>150</v>
      </c>
      <c r="P34" s="363" t="s">
        <v>151</v>
      </c>
    </row>
    <row r="35" spans="1:16" x14ac:dyDescent="0.3">
      <c r="A35" s="362">
        <v>1</v>
      </c>
      <c r="B35" s="362">
        <f t="shared" ref="B35:G35" si="0">SUM(A35+1)</f>
        <v>2</v>
      </c>
      <c r="C35" s="362">
        <f t="shared" si="0"/>
        <v>3</v>
      </c>
      <c r="D35" s="362">
        <f t="shared" si="0"/>
        <v>4</v>
      </c>
      <c r="E35" s="362">
        <f t="shared" si="0"/>
        <v>5</v>
      </c>
      <c r="F35" s="362">
        <f t="shared" si="0"/>
        <v>6</v>
      </c>
      <c r="G35" s="362">
        <f t="shared" si="0"/>
        <v>7</v>
      </c>
      <c r="H35" s="362">
        <v>8</v>
      </c>
      <c r="I35" s="362">
        <v>9</v>
      </c>
      <c r="J35" s="362">
        <v>10</v>
      </c>
      <c r="K35" s="362">
        <v>11</v>
      </c>
      <c r="L35" s="362">
        <v>12</v>
      </c>
      <c r="M35" s="362">
        <v>13</v>
      </c>
      <c r="N35" s="362">
        <v>14</v>
      </c>
      <c r="O35" s="362">
        <v>15</v>
      </c>
      <c r="P35" s="362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213359.84</v>
      </c>
      <c r="I57" s="32">
        <v>85792.16</v>
      </c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13176343.9</v>
      </c>
      <c r="I67" s="83">
        <f t="shared" ref="I67:P67" si="4">SUM(I37:I66)</f>
        <v>85792.16</v>
      </c>
      <c r="J67" s="83">
        <f t="shared" si="4"/>
        <v>13262136.060000001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62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62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197426.09</v>
      </c>
      <c r="I72" s="32"/>
      <c r="J72" s="32">
        <f t="shared" ref="J72:J104" si="5">H72+I72</f>
        <v>197426.09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62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62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62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62" t="s">
        <v>103</v>
      </c>
      <c r="B87" s="40" t="s">
        <v>43</v>
      </c>
      <c r="C87" s="40" t="s">
        <v>100</v>
      </c>
      <c r="D87" s="29" t="s">
        <v>101</v>
      </c>
      <c r="E87" s="362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62">
        <v>244</v>
      </c>
      <c r="F88" s="42">
        <v>226800</v>
      </c>
      <c r="G88" s="29" t="s">
        <v>48</v>
      </c>
      <c r="H88" s="32">
        <v>335000</v>
      </c>
      <c r="I88" s="32">
        <v>52805</v>
      </c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25469.7</v>
      </c>
      <c r="I91" s="32">
        <v>-0.01</v>
      </c>
      <c r="J91" s="32">
        <f t="shared" si="5"/>
        <v>25469.690000000002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</v>
      </c>
      <c r="I103" s="32">
        <v>0.01</v>
      </c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12947812.879999997</v>
      </c>
      <c r="I105" s="98">
        <f t="shared" ref="I105:P105" si="8">SUM(I69:I104)</f>
        <v>52805</v>
      </c>
      <c r="J105" s="98">
        <f t="shared" si="8"/>
        <v>13000617.879999997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24038785.849999998</v>
      </c>
      <c r="I127" s="32"/>
      <c r="J127" s="32">
        <f t="shared" ref="J127:J130" si="14">H127+I127</f>
        <v>24038785.849999998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48084.91</v>
      </c>
      <c r="I128" s="32"/>
      <c r="J128" s="32">
        <f t="shared" si="14"/>
        <v>48084.91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40699614.329999998</v>
      </c>
      <c r="I132" s="32"/>
      <c r="J132" s="32">
        <f t="shared" ref="J132:J139" si="18">H132+I132</f>
        <v>40699614.329999998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76595.650000000009</v>
      </c>
      <c r="I133" s="32"/>
      <c r="J133" s="32">
        <f t="shared" si="18"/>
        <v>76595.650000000009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/>
      <c r="J135" s="32">
        <f t="shared" si="18"/>
        <v>54991.59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/>
      <c r="J136" s="32">
        <f t="shared" si="18"/>
        <v>2096776.4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0</v>
      </c>
      <c r="J140" s="101">
        <f t="shared" si="20"/>
        <v>52022944.899999999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0</v>
      </c>
      <c r="J141" s="101">
        <f t="shared" si="21"/>
        <v>81262618.019999996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876245</v>
      </c>
      <c r="I160" s="32"/>
      <c r="J160" s="32">
        <f>H160+I160</f>
        <v>876245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995936</v>
      </c>
      <c r="I162" s="101">
        <f t="shared" ref="I162:P162" si="37">SUM(I158:I161)</f>
        <v>0</v>
      </c>
      <c r="J162" s="101">
        <f t="shared" si="37"/>
        <v>995936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7084</v>
      </c>
      <c r="I167" s="32"/>
      <c r="J167" s="32">
        <f t="shared" ref="J167:J170" si="41">H167+I167</f>
        <v>7084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3036</v>
      </c>
      <c r="I168" s="32"/>
      <c r="J168" s="32">
        <f t="shared" si="41"/>
        <v>3036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1260000</v>
      </c>
      <c r="I169" s="32"/>
      <c r="J169" s="32">
        <f t="shared" si="41"/>
        <v>1260000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540000</v>
      </c>
      <c r="I170" s="32"/>
      <c r="J170" s="32">
        <f t="shared" si="41"/>
        <v>540000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1810120</v>
      </c>
      <c r="I171" s="101">
        <f t="shared" ref="I171:P171" si="44">SUM(I167:I170)</f>
        <v>0</v>
      </c>
      <c r="J171" s="101">
        <f>SUM(J167:J170)</f>
        <v>1810120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128911048.56999999</v>
      </c>
      <c r="I186" s="103">
        <f t="shared" si="51"/>
        <v>138597.16</v>
      </c>
      <c r="J186" s="103">
        <f t="shared" si="51"/>
        <v>129049645.72999999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59"/>
      <c r="C190" s="359"/>
      <c r="D190" s="359"/>
      <c r="E190" s="359"/>
      <c r="F190" s="359"/>
      <c r="G190" s="359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322</v>
      </c>
      <c r="B191" s="73"/>
      <c r="C191" s="75"/>
      <c r="D191" s="75"/>
      <c r="E191" s="5"/>
      <c r="F191" s="695" t="s">
        <v>323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F191:G191"/>
    <mergeCell ref="B192:D192"/>
    <mergeCell ref="F192:G192"/>
    <mergeCell ref="F194:G194"/>
    <mergeCell ref="B195:D195"/>
    <mergeCell ref="F195:G195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6" zoomScale="70" zoomScaleNormal="70" workbookViewId="0">
      <selection activeCell="I169" sqref="I169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328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65"/>
      <c r="B22" s="365"/>
      <c r="C22" s="365"/>
      <c r="D22" s="365"/>
      <c r="E22" s="365"/>
      <c r="F22" s="365"/>
      <c r="G22" s="365"/>
      <c r="H22" s="365"/>
      <c r="I22" s="365"/>
      <c r="J22" s="36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329</v>
      </c>
      <c r="C24" s="703"/>
      <c r="D24" s="703"/>
      <c r="E24" s="703"/>
      <c r="F24" s="703"/>
      <c r="G24" s="703"/>
      <c r="H24" s="703"/>
      <c r="I24" s="703"/>
      <c r="J24" s="95" t="str">
        <f>H19</f>
        <v>16 июня 2025</v>
      </c>
      <c r="K24" s="1"/>
      <c r="L24" s="1"/>
      <c r="M24" s="1"/>
      <c r="P24" s="36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70"/>
      <c r="M25" s="370"/>
      <c r="O25" s="37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70"/>
      <c r="M26" s="370"/>
      <c r="O26" s="370" t="s">
        <v>16</v>
      </c>
      <c r="P26" s="17" t="str">
        <f>H19</f>
        <v>16 июня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66"/>
      <c r="I27" s="366"/>
      <c r="J27" s="366"/>
      <c r="L27" s="370"/>
      <c r="M27" s="370"/>
      <c r="O27" s="37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66"/>
      <c r="I28" s="366"/>
      <c r="J28" s="366"/>
      <c r="L28" s="370"/>
      <c r="M28" s="370"/>
      <c r="O28" s="37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70"/>
      <c r="M29" s="370"/>
      <c r="O29" s="37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70"/>
      <c r="M30" s="370"/>
      <c r="O30" s="37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70"/>
      <c r="M31" s="370"/>
      <c r="O31" s="37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70"/>
      <c r="M32" s="370"/>
      <c r="O32" s="37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45819</v>
      </c>
      <c r="I34" s="368" t="s">
        <v>150</v>
      </c>
      <c r="J34" s="368" t="s">
        <v>151</v>
      </c>
      <c r="K34" s="96">
        <f>H34</f>
        <v>45819</v>
      </c>
      <c r="L34" s="368" t="s">
        <v>150</v>
      </c>
      <c r="M34" s="368" t="s">
        <v>151</v>
      </c>
      <c r="N34" s="96">
        <f>H34</f>
        <v>45819</v>
      </c>
      <c r="O34" s="368" t="s">
        <v>150</v>
      </c>
      <c r="P34" s="368" t="s">
        <v>151</v>
      </c>
    </row>
    <row r="35" spans="1:16" x14ac:dyDescent="0.3">
      <c r="A35" s="367">
        <v>1</v>
      </c>
      <c r="B35" s="367">
        <f t="shared" ref="B35:G35" si="0">SUM(A35+1)</f>
        <v>2</v>
      </c>
      <c r="C35" s="367">
        <f t="shared" si="0"/>
        <v>3</v>
      </c>
      <c r="D35" s="367">
        <f t="shared" si="0"/>
        <v>4</v>
      </c>
      <c r="E35" s="367">
        <f t="shared" si="0"/>
        <v>5</v>
      </c>
      <c r="F35" s="367">
        <f t="shared" si="0"/>
        <v>6</v>
      </c>
      <c r="G35" s="367">
        <f t="shared" si="0"/>
        <v>7</v>
      </c>
      <c r="H35" s="367">
        <v>8</v>
      </c>
      <c r="I35" s="367">
        <v>9</v>
      </c>
      <c r="J35" s="367">
        <v>10</v>
      </c>
      <c r="K35" s="367">
        <v>11</v>
      </c>
      <c r="L35" s="367">
        <v>12</v>
      </c>
      <c r="M35" s="367">
        <v>13</v>
      </c>
      <c r="N35" s="367">
        <v>14</v>
      </c>
      <c r="O35" s="367">
        <v>15</v>
      </c>
      <c r="P35" s="36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13262136.060000001</v>
      </c>
      <c r="I67" s="83">
        <f t="shared" ref="I67:P67" si="4">SUM(I37:I66)</f>
        <v>0</v>
      </c>
      <c r="J67" s="83">
        <f t="shared" si="4"/>
        <v>13262136.060000001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67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67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197426.09</v>
      </c>
      <c r="I72" s="32"/>
      <c r="J72" s="32">
        <f t="shared" ref="J72:J104" si="5">H72+I72</f>
        <v>197426.09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67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67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67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67" t="s">
        <v>103</v>
      </c>
      <c r="B87" s="40" t="s">
        <v>43</v>
      </c>
      <c r="C87" s="40" t="s">
        <v>100</v>
      </c>
      <c r="D87" s="29" t="s">
        <v>101</v>
      </c>
      <c r="E87" s="367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67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25469.690000000002</v>
      </c>
      <c r="I91" s="32"/>
      <c r="J91" s="32">
        <f t="shared" si="5"/>
        <v>25469.690000000002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13000617.879999997</v>
      </c>
      <c r="I105" s="98">
        <f t="shared" ref="I105:P105" si="8">SUM(I69:I104)</f>
        <v>0</v>
      </c>
      <c r="J105" s="98">
        <f t="shared" si="8"/>
        <v>13000617.879999997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24038785.849999998</v>
      </c>
      <c r="I127" s="32"/>
      <c r="J127" s="32">
        <f t="shared" ref="J127:J130" si="14">H127+I127</f>
        <v>24038785.849999998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48084.91</v>
      </c>
      <c r="I128" s="32"/>
      <c r="J128" s="32">
        <f t="shared" si="14"/>
        <v>48084.91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40699614.329999998</v>
      </c>
      <c r="I132" s="32"/>
      <c r="J132" s="32">
        <f t="shared" ref="J132:J139" si="18">H132+I132</f>
        <v>40699614.329999998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76595.650000000009</v>
      </c>
      <c r="I133" s="32"/>
      <c r="J133" s="32">
        <f t="shared" si="18"/>
        <v>76595.650000000009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/>
      <c r="J135" s="32">
        <f t="shared" si="18"/>
        <v>54991.59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/>
      <c r="J136" s="32">
        <f t="shared" si="18"/>
        <v>2096776.4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0</v>
      </c>
      <c r="J140" s="101">
        <f t="shared" si="20"/>
        <v>52022944.899999999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0</v>
      </c>
      <c r="J141" s="101">
        <f t="shared" si="21"/>
        <v>81262618.019999996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876245</v>
      </c>
      <c r="I160" s="32"/>
      <c r="J160" s="32">
        <f>H160+I160</f>
        <v>876245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995936</v>
      </c>
      <c r="I162" s="101">
        <f t="shared" ref="I162:P162" si="37">SUM(I158:I161)</f>
        <v>0</v>
      </c>
      <c r="J162" s="101">
        <f t="shared" si="37"/>
        <v>995936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ht="26.4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7084</v>
      </c>
      <c r="I167" s="32">
        <v>2310</v>
      </c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3036</v>
      </c>
      <c r="I168" s="32">
        <v>990</v>
      </c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1260000</v>
      </c>
      <c r="I169" s="32"/>
      <c r="J169" s="32">
        <f t="shared" si="41"/>
        <v>1260000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540000</v>
      </c>
      <c r="I170" s="32"/>
      <c r="J170" s="32">
        <f t="shared" si="41"/>
        <v>540000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1810120</v>
      </c>
      <c r="I171" s="101">
        <f t="shared" ref="I171:P171" si="44">SUM(I167:I170)</f>
        <v>3300</v>
      </c>
      <c r="J171" s="101">
        <f>SUM(J167:J170)</f>
        <v>1813420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129049645.72999999</v>
      </c>
      <c r="I186" s="103">
        <f t="shared" si="51"/>
        <v>3300</v>
      </c>
      <c r="J186" s="103">
        <f t="shared" si="51"/>
        <v>129052945.72999999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69"/>
      <c r="C190" s="369"/>
      <c r="D190" s="369"/>
      <c r="E190" s="369"/>
      <c r="F190" s="369"/>
      <c r="G190" s="369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322</v>
      </c>
      <c r="B191" s="73"/>
      <c r="C191" s="75"/>
      <c r="D191" s="75"/>
      <c r="E191" s="5"/>
      <c r="F191" s="695" t="s">
        <v>323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F191:G191"/>
    <mergeCell ref="B192:D192"/>
    <mergeCell ref="F192:G192"/>
    <mergeCell ref="F194:G194"/>
    <mergeCell ref="B195:D195"/>
    <mergeCell ref="F195:G195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9" zoomScale="70" zoomScaleNormal="70" workbookViewId="0">
      <selection activeCell="K17" sqref="K1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330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72"/>
      <c r="B22" s="372"/>
      <c r="C22" s="372"/>
      <c r="D22" s="372"/>
      <c r="E22" s="372"/>
      <c r="F22" s="372"/>
      <c r="G22" s="372"/>
      <c r="H22" s="372"/>
      <c r="I22" s="372"/>
      <c r="J22" s="372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331</v>
      </c>
      <c r="C24" s="703"/>
      <c r="D24" s="703"/>
      <c r="E24" s="703"/>
      <c r="F24" s="703"/>
      <c r="G24" s="703"/>
      <c r="H24" s="703"/>
      <c r="I24" s="703"/>
      <c r="J24" s="95" t="str">
        <f>H19</f>
        <v>26 июня 2025</v>
      </c>
      <c r="K24" s="1"/>
      <c r="L24" s="1"/>
      <c r="M24" s="1"/>
      <c r="P24" s="372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76"/>
      <c r="M25" s="376"/>
      <c r="O25" s="37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76"/>
      <c r="M26" s="376"/>
      <c r="O26" s="376" t="s">
        <v>16</v>
      </c>
      <c r="P26" s="17" t="str">
        <f>H19</f>
        <v>26 июня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73"/>
      <c r="I27" s="373"/>
      <c r="J27" s="373"/>
      <c r="L27" s="376"/>
      <c r="M27" s="376"/>
      <c r="O27" s="37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73"/>
      <c r="I28" s="373"/>
      <c r="J28" s="373"/>
      <c r="L28" s="376"/>
      <c r="M28" s="376"/>
      <c r="O28" s="37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76"/>
      <c r="M29" s="376"/>
      <c r="O29" s="37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76"/>
      <c r="M30" s="376"/>
      <c r="O30" s="37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76"/>
      <c r="M31" s="376"/>
      <c r="O31" s="37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76"/>
      <c r="M32" s="376"/>
      <c r="O32" s="37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45824</v>
      </c>
      <c r="I34" s="375" t="s">
        <v>150</v>
      </c>
      <c r="J34" s="375" t="s">
        <v>151</v>
      </c>
      <c r="K34" s="96">
        <f>H34</f>
        <v>45824</v>
      </c>
      <c r="L34" s="375" t="s">
        <v>150</v>
      </c>
      <c r="M34" s="375" t="s">
        <v>151</v>
      </c>
      <c r="N34" s="96">
        <f>H34</f>
        <v>45824</v>
      </c>
      <c r="O34" s="375" t="s">
        <v>150</v>
      </c>
      <c r="P34" s="375" t="s">
        <v>151</v>
      </c>
    </row>
    <row r="35" spans="1:16" x14ac:dyDescent="0.3">
      <c r="A35" s="374">
        <v>1</v>
      </c>
      <c r="B35" s="374">
        <f t="shared" ref="B35:G35" si="0">SUM(A35+1)</f>
        <v>2</v>
      </c>
      <c r="C35" s="374">
        <f t="shared" si="0"/>
        <v>3</v>
      </c>
      <c r="D35" s="374">
        <f t="shared" si="0"/>
        <v>4</v>
      </c>
      <c r="E35" s="374">
        <f t="shared" si="0"/>
        <v>5</v>
      </c>
      <c r="F35" s="374">
        <f t="shared" si="0"/>
        <v>6</v>
      </c>
      <c r="G35" s="374">
        <f t="shared" si="0"/>
        <v>7</v>
      </c>
      <c r="H35" s="374">
        <v>8</v>
      </c>
      <c r="I35" s="374">
        <v>9</v>
      </c>
      <c r="J35" s="374">
        <v>10</v>
      </c>
      <c r="K35" s="374">
        <v>11</v>
      </c>
      <c r="L35" s="374">
        <v>12</v>
      </c>
      <c r="M35" s="374">
        <v>13</v>
      </c>
      <c r="N35" s="374">
        <v>14</v>
      </c>
      <c r="O35" s="374">
        <v>15</v>
      </c>
      <c r="P35" s="374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13262136.060000001</v>
      </c>
      <c r="I67" s="83">
        <f t="shared" ref="I67:P67" si="4">SUM(I37:I66)</f>
        <v>0</v>
      </c>
      <c r="J67" s="83">
        <f t="shared" si="4"/>
        <v>13262136.060000001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74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74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197426.09</v>
      </c>
      <c r="I72" s="32"/>
      <c r="J72" s="32">
        <f t="shared" ref="J72:J104" si="5">H72+I72</f>
        <v>197426.09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74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74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74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74" t="s">
        <v>103</v>
      </c>
      <c r="B87" s="40" t="s">
        <v>43</v>
      </c>
      <c r="C87" s="40" t="s">
        <v>100</v>
      </c>
      <c r="D87" s="29" t="s">
        <v>101</v>
      </c>
      <c r="E87" s="374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74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25469.690000000002</v>
      </c>
      <c r="I91" s="32"/>
      <c r="J91" s="32">
        <f t="shared" si="5"/>
        <v>25469.690000000002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13000617.879999997</v>
      </c>
      <c r="I105" s="98">
        <f t="shared" ref="I105:P105" si="8">SUM(I69:I104)</f>
        <v>0</v>
      </c>
      <c r="J105" s="98">
        <f t="shared" si="8"/>
        <v>13000617.879999997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24038785.849999998</v>
      </c>
      <c r="I127" s="32"/>
      <c r="J127" s="32">
        <f t="shared" ref="J127:J130" si="14">H127+I127</f>
        <v>24038785.849999998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48084.91</v>
      </c>
      <c r="I128" s="32"/>
      <c r="J128" s="32">
        <f t="shared" si="14"/>
        <v>48084.91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40699614.329999998</v>
      </c>
      <c r="I132" s="32"/>
      <c r="J132" s="32">
        <f t="shared" ref="J132:J139" si="18">H132+I132</f>
        <v>40699614.329999998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76595.650000000009</v>
      </c>
      <c r="I133" s="32"/>
      <c r="J133" s="32">
        <f t="shared" si="18"/>
        <v>76595.650000000009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/>
      <c r="J135" s="32">
        <f t="shared" si="18"/>
        <v>54991.59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/>
      <c r="J136" s="32">
        <f t="shared" si="18"/>
        <v>2096776.4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0</v>
      </c>
      <c r="J140" s="101">
        <f t="shared" si="20"/>
        <v>52022944.899999999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0</v>
      </c>
      <c r="J141" s="101">
        <f t="shared" si="21"/>
        <v>81262618.019999996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876245</v>
      </c>
      <c r="I160" s="32">
        <v>200885</v>
      </c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995936</v>
      </c>
      <c r="I162" s="101">
        <f t="shared" ref="I162:P162" si="37">SUM(I158:I161)</f>
        <v>200885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ht="26.4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1260000</v>
      </c>
      <c r="I169" s="32">
        <v>99589</v>
      </c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540000</v>
      </c>
      <c r="I170" s="32">
        <v>42681</v>
      </c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1813420</v>
      </c>
      <c r="I171" s="101">
        <f t="shared" ref="I171:P171" si="44">SUM(I167:I170)</f>
        <v>142270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129052945.72999999</v>
      </c>
      <c r="I186" s="103">
        <f t="shared" si="51"/>
        <v>343155</v>
      </c>
      <c r="J186" s="103">
        <f t="shared" si="51"/>
        <v>129396100.72999999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71"/>
      <c r="C190" s="371"/>
      <c r="D190" s="371"/>
      <c r="E190" s="371"/>
      <c r="F190" s="371"/>
      <c r="G190" s="37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322</v>
      </c>
      <c r="B191" s="73"/>
      <c r="C191" s="75"/>
      <c r="D191" s="75"/>
      <c r="E191" s="5"/>
      <c r="F191" s="695" t="s">
        <v>323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F191:G191"/>
    <mergeCell ref="B192:D192"/>
    <mergeCell ref="F192:G192"/>
    <mergeCell ref="F194:G194"/>
    <mergeCell ref="B195:D195"/>
    <mergeCell ref="F195:G195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60" zoomScale="70" zoomScaleNormal="70" workbookViewId="0">
      <selection activeCell="I73" sqref="I7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330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77"/>
      <c r="B22" s="377"/>
      <c r="C22" s="377"/>
      <c r="D22" s="377"/>
      <c r="E22" s="377"/>
      <c r="F22" s="377"/>
      <c r="G22" s="377"/>
      <c r="H22" s="377"/>
      <c r="I22" s="377"/>
      <c r="J22" s="377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331</v>
      </c>
      <c r="C24" s="703"/>
      <c r="D24" s="703"/>
      <c r="E24" s="703"/>
      <c r="F24" s="703"/>
      <c r="G24" s="703"/>
      <c r="H24" s="703"/>
      <c r="I24" s="703"/>
      <c r="J24" s="95" t="str">
        <f>H19</f>
        <v>26 июня 2025</v>
      </c>
      <c r="K24" s="1"/>
      <c r="L24" s="1"/>
      <c r="M24" s="1"/>
      <c r="P24" s="377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82"/>
      <c r="M25" s="382"/>
      <c r="O25" s="38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82"/>
      <c r="M26" s="382"/>
      <c r="O26" s="382" t="s">
        <v>16</v>
      </c>
      <c r="P26" s="17" t="str">
        <f>H19</f>
        <v>26 июня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78"/>
      <c r="I27" s="378"/>
      <c r="J27" s="378"/>
      <c r="L27" s="382"/>
      <c r="M27" s="382"/>
      <c r="O27" s="38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78"/>
      <c r="I28" s="378"/>
      <c r="J28" s="378"/>
      <c r="L28" s="382"/>
      <c r="M28" s="382"/>
      <c r="O28" s="38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82"/>
      <c r="M29" s="382"/>
      <c r="O29" s="38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82"/>
      <c r="M30" s="382"/>
      <c r="O30" s="38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82"/>
      <c r="M31" s="382"/>
      <c r="O31" s="38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82"/>
      <c r="M32" s="382"/>
      <c r="O32" s="38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45831</v>
      </c>
      <c r="I34" s="380" t="s">
        <v>150</v>
      </c>
      <c r="J34" s="380" t="s">
        <v>151</v>
      </c>
      <c r="K34" s="96">
        <f>H34</f>
        <v>45831</v>
      </c>
      <c r="L34" s="380" t="s">
        <v>150</v>
      </c>
      <c r="M34" s="380" t="s">
        <v>151</v>
      </c>
      <c r="N34" s="96">
        <f>H34</f>
        <v>45831</v>
      </c>
      <c r="O34" s="380" t="s">
        <v>150</v>
      </c>
      <c r="P34" s="380" t="s">
        <v>151</v>
      </c>
    </row>
    <row r="35" spans="1:16" x14ac:dyDescent="0.3">
      <c r="A35" s="379">
        <v>1</v>
      </c>
      <c r="B35" s="379">
        <f t="shared" ref="B35:G35" si="0">SUM(A35+1)</f>
        <v>2</v>
      </c>
      <c r="C35" s="379">
        <f t="shared" si="0"/>
        <v>3</v>
      </c>
      <c r="D35" s="379">
        <f t="shared" si="0"/>
        <v>4</v>
      </c>
      <c r="E35" s="379">
        <f t="shared" si="0"/>
        <v>5</v>
      </c>
      <c r="F35" s="379">
        <f t="shared" si="0"/>
        <v>6</v>
      </c>
      <c r="G35" s="379">
        <f t="shared" si="0"/>
        <v>7</v>
      </c>
      <c r="H35" s="379">
        <v>8</v>
      </c>
      <c r="I35" s="379">
        <v>9</v>
      </c>
      <c r="J35" s="379">
        <v>10</v>
      </c>
      <c r="K35" s="379">
        <v>11</v>
      </c>
      <c r="L35" s="379">
        <v>12</v>
      </c>
      <c r="M35" s="379">
        <v>13</v>
      </c>
      <c r="N35" s="379">
        <v>14</v>
      </c>
      <c r="O35" s="379">
        <v>15</v>
      </c>
      <c r="P35" s="379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/>
      <c r="J53" s="32">
        <f t="shared" si="1"/>
        <v>1000000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13262136.060000001</v>
      </c>
      <c r="I67" s="83">
        <f t="shared" ref="I67:P67" si="4">SUM(I37:I66)</f>
        <v>0</v>
      </c>
      <c r="J67" s="83">
        <f t="shared" si="4"/>
        <v>13262136.060000001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79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79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197426.09</v>
      </c>
      <c r="I72" s="32">
        <v>33198.699999999997</v>
      </c>
      <c r="J72" s="32">
        <f t="shared" ref="J72:J104" si="5">H72+I72</f>
        <v>230624.78999999998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79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79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79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79" t="s">
        <v>103</v>
      </c>
      <c r="B87" s="40" t="s">
        <v>43</v>
      </c>
      <c r="C87" s="40" t="s">
        <v>100</v>
      </c>
      <c r="D87" s="29" t="s">
        <v>101</v>
      </c>
      <c r="E87" s="379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79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25469.690000000002</v>
      </c>
      <c r="I91" s="32"/>
      <c r="J91" s="32">
        <f t="shared" si="5"/>
        <v>25469.690000000002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13000617.879999997</v>
      </c>
      <c r="I105" s="98">
        <f t="shared" ref="I105:P105" si="8">SUM(I69:I104)</f>
        <v>33198.699999999997</v>
      </c>
      <c r="J105" s="98">
        <f t="shared" si="8"/>
        <v>13033816.579999998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24038785.849999998</v>
      </c>
      <c r="I127" s="32"/>
      <c r="J127" s="32">
        <f t="shared" ref="J127:J130" si="14">H127+I127</f>
        <v>24038785.849999998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48084.91</v>
      </c>
      <c r="I128" s="32"/>
      <c r="J128" s="32">
        <f t="shared" si="14"/>
        <v>48084.91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40699614.329999998</v>
      </c>
      <c r="I132" s="32"/>
      <c r="J132" s="32">
        <f t="shared" ref="J132:J139" si="18">H132+I132</f>
        <v>40699614.329999998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76595.650000000009</v>
      </c>
      <c r="I133" s="32"/>
      <c r="J133" s="32">
        <f t="shared" si="18"/>
        <v>76595.650000000009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/>
      <c r="J135" s="32">
        <f t="shared" si="18"/>
        <v>54991.59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/>
      <c r="J136" s="32">
        <f t="shared" si="18"/>
        <v>2096776.4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0</v>
      </c>
      <c r="J140" s="101">
        <f t="shared" si="20"/>
        <v>52022944.899999999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0</v>
      </c>
      <c r="J141" s="101">
        <f t="shared" si="21"/>
        <v>81262618.019999996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ht="26.4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129396100.72999999</v>
      </c>
      <c r="I186" s="103">
        <f t="shared" si="51"/>
        <v>33198.699999999997</v>
      </c>
      <c r="J186" s="103">
        <f t="shared" si="51"/>
        <v>129429299.42999999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81"/>
      <c r="C190" s="381"/>
      <c r="D190" s="381"/>
      <c r="E190" s="381"/>
      <c r="F190" s="381"/>
      <c r="G190" s="38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322</v>
      </c>
      <c r="B191" s="73"/>
      <c r="C191" s="75"/>
      <c r="D191" s="75"/>
      <c r="E191" s="5"/>
      <c r="F191" s="695" t="s">
        <v>323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F191:G191"/>
    <mergeCell ref="B192:D192"/>
    <mergeCell ref="F192:G192"/>
    <mergeCell ref="F194:G194"/>
    <mergeCell ref="B195:D195"/>
    <mergeCell ref="F195:G195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opLeftCell="A76" zoomScale="80" zoomScaleNormal="80" workbookViewId="0">
      <selection activeCell="A116" sqref="A116:G11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3.66406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158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159</v>
      </c>
      <c r="C24" s="703"/>
      <c r="D24" s="703"/>
      <c r="E24" s="703"/>
      <c r="F24" s="703"/>
      <c r="G24" s="703"/>
      <c r="H24" s="703"/>
      <c r="I24" s="703"/>
      <c r="J24" s="95" t="str">
        <f>H19</f>
        <v>17 января 2025 года</v>
      </c>
      <c r="K24" s="1"/>
      <c r="L24" s="1"/>
      <c r="M24" s="1"/>
      <c r="P24" s="8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94"/>
      <c r="M25" s="94"/>
      <c r="O25" s="9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94"/>
      <c r="M26" s="94"/>
      <c r="O26" s="94" t="s">
        <v>16</v>
      </c>
      <c r="P26" s="17" t="str">
        <f>H19</f>
        <v>17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90"/>
      <c r="I27" s="90"/>
      <c r="J27" s="90"/>
      <c r="L27" s="94"/>
      <c r="M27" s="94"/>
      <c r="O27" s="9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90"/>
      <c r="I28" s="90"/>
      <c r="J28" s="90"/>
      <c r="L28" s="94"/>
      <c r="M28" s="94"/>
      <c r="O28" s="9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94"/>
      <c r="M29" s="94"/>
      <c r="O29" s="9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94"/>
      <c r="M30" s="94"/>
      <c r="O30" s="9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94"/>
      <c r="M31" s="94"/>
      <c r="O31" s="9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94"/>
      <c r="M32" s="94"/>
      <c r="O32" s="9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45673</v>
      </c>
      <c r="I34" s="92" t="s">
        <v>150</v>
      </c>
      <c r="J34" s="92" t="s">
        <v>151</v>
      </c>
      <c r="K34" s="96">
        <f>H34</f>
        <v>45673</v>
      </c>
      <c r="L34" s="92" t="s">
        <v>150</v>
      </c>
      <c r="M34" s="92" t="s">
        <v>151</v>
      </c>
      <c r="N34" s="96">
        <f>H34</f>
        <v>45673</v>
      </c>
      <c r="O34" s="92" t="s">
        <v>150</v>
      </c>
      <c r="P34" s="92" t="s">
        <v>151</v>
      </c>
    </row>
    <row r="35" spans="1:16" x14ac:dyDescent="0.3">
      <c r="A35" s="91">
        <v>1</v>
      </c>
      <c r="B35" s="91">
        <f t="shared" ref="B35:G35" si="0">SUM(A35+1)</f>
        <v>2</v>
      </c>
      <c r="C35" s="91">
        <f t="shared" si="0"/>
        <v>3</v>
      </c>
      <c r="D35" s="91">
        <f t="shared" si="0"/>
        <v>4</v>
      </c>
      <c r="E35" s="91">
        <f t="shared" si="0"/>
        <v>5</v>
      </c>
      <c r="F35" s="91">
        <f t="shared" si="0"/>
        <v>6</v>
      </c>
      <c r="G35" s="91">
        <f t="shared" si="0"/>
        <v>7</v>
      </c>
      <c r="H35" s="91">
        <v>8</v>
      </c>
      <c r="I35" s="91">
        <v>9</v>
      </c>
      <c r="J35" s="91">
        <v>10</v>
      </c>
      <c r="K35" s="91">
        <v>11</v>
      </c>
      <c r="L35" s="91">
        <v>12</v>
      </c>
      <c r="M35" s="91">
        <v>13</v>
      </c>
      <c r="N35" s="91">
        <v>14</v>
      </c>
      <c r="O35" s="91">
        <v>15</v>
      </c>
      <c r="P35" s="91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13200</v>
      </c>
      <c r="I40" s="32">
        <v>694.08</v>
      </c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73700</v>
      </c>
      <c r="I51" s="32"/>
      <c r="J51" s="32">
        <f t="shared" si="1"/>
        <v>73700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50000</v>
      </c>
      <c r="I53" s="32">
        <v>-694.08</v>
      </c>
      <c r="J53" s="32">
        <f t="shared" si="1"/>
        <v>49305.919999999998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11978035.859999999</v>
      </c>
      <c r="I60" s="83">
        <f t="shared" ref="I60:P60" si="4">SUM(I37:I59)</f>
        <v>0</v>
      </c>
      <c r="J60" s="83">
        <f t="shared" si="4"/>
        <v>11978035.860000001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91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8" si="5">H63+I63</f>
        <v>30000</v>
      </c>
      <c r="K63" s="32">
        <v>20000</v>
      </c>
      <c r="L63" s="32"/>
      <c r="M63" s="32">
        <f t="shared" ref="M63:M88" si="6">K63+L63</f>
        <v>20000</v>
      </c>
      <c r="N63" s="32">
        <v>20000</v>
      </c>
      <c r="O63" s="32"/>
      <c r="P63" s="32">
        <f t="shared" ref="P63:P88" si="7">N63+O63</f>
        <v>20000</v>
      </c>
    </row>
    <row r="64" spans="1:16" x14ac:dyDescent="0.3">
      <c r="A64" s="91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91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/>
      <c r="I65" s="32"/>
      <c r="J65" s="32">
        <f t="shared" si="5"/>
        <v>0</v>
      </c>
      <c r="K65" s="32"/>
      <c r="L65" s="32"/>
      <c r="M65" s="32">
        <f t="shared" si="6"/>
        <v>0</v>
      </c>
      <c r="N65" s="32"/>
      <c r="O65" s="32"/>
      <c r="P65" s="32">
        <f t="shared" si="7"/>
        <v>0</v>
      </c>
    </row>
    <row r="66" spans="1:16" x14ac:dyDescent="0.3">
      <c r="A66" s="40" t="s">
        <v>56</v>
      </c>
      <c r="B66" s="28" t="s">
        <v>43</v>
      </c>
      <c r="C66" s="28" t="s">
        <v>100</v>
      </c>
      <c r="D66" s="29" t="s">
        <v>101</v>
      </c>
      <c r="E66" s="30">
        <v>244</v>
      </c>
      <c r="F66" s="30">
        <v>221300</v>
      </c>
      <c r="G66" s="30">
        <v>1000</v>
      </c>
      <c r="H66" s="32"/>
      <c r="I66" s="32"/>
      <c r="J66" s="32">
        <f t="shared" si="5"/>
        <v>0</v>
      </c>
      <c r="K66" s="32"/>
      <c r="L66" s="32"/>
      <c r="M66" s="32">
        <f t="shared" si="6"/>
        <v>0</v>
      </c>
      <c r="N66" s="32"/>
      <c r="O66" s="32"/>
      <c r="P66" s="32">
        <f t="shared" si="7"/>
        <v>0</v>
      </c>
    </row>
    <row r="67" spans="1:16" x14ac:dyDescent="0.3">
      <c r="A67" s="81" t="s">
        <v>58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60</v>
      </c>
      <c r="G67" s="29" t="s">
        <v>48</v>
      </c>
      <c r="H67" s="32">
        <v>3576721.75</v>
      </c>
      <c r="I67" s="32"/>
      <c r="J67" s="32">
        <f t="shared" si="5"/>
        <v>3576721.75</v>
      </c>
      <c r="K67" s="32">
        <v>4226794.0999999996</v>
      </c>
      <c r="L67" s="32"/>
      <c r="M67" s="32">
        <f t="shared" si="6"/>
        <v>4226794.0999999996</v>
      </c>
      <c r="N67" s="32">
        <v>4420314.8899999997</v>
      </c>
      <c r="O67" s="32"/>
      <c r="P67" s="32">
        <f t="shared" si="7"/>
        <v>4420314.8899999997</v>
      </c>
    </row>
    <row r="68" spans="1:16" x14ac:dyDescent="0.3">
      <c r="A68" s="40" t="s">
        <v>61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62</v>
      </c>
      <c r="G68" s="29" t="s">
        <v>48</v>
      </c>
      <c r="H68" s="32">
        <v>1343722.52</v>
      </c>
      <c r="I68" s="32"/>
      <c r="J68" s="32">
        <f t="shared" si="5"/>
        <v>1343722.52</v>
      </c>
      <c r="K68" s="32">
        <v>1902380.6</v>
      </c>
      <c r="L68" s="32"/>
      <c r="M68" s="32">
        <f t="shared" si="6"/>
        <v>1902380.6</v>
      </c>
      <c r="N68" s="32">
        <v>1983351.63</v>
      </c>
      <c r="O68" s="32"/>
      <c r="P68" s="32">
        <f t="shared" si="7"/>
        <v>1983351.63</v>
      </c>
    </row>
    <row r="69" spans="1:16" x14ac:dyDescent="0.3">
      <c r="A69" s="40" t="s">
        <v>63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64</v>
      </c>
      <c r="G69" s="29" t="s">
        <v>48</v>
      </c>
      <c r="H69" s="32">
        <v>121057.60000000001</v>
      </c>
      <c r="I69" s="32"/>
      <c r="J69" s="32">
        <f t="shared" si="5"/>
        <v>121057.60000000001</v>
      </c>
      <c r="K69" s="32">
        <v>172092.96</v>
      </c>
      <c r="L69" s="32"/>
      <c r="M69" s="32">
        <f t="shared" si="6"/>
        <v>172092.96</v>
      </c>
      <c r="N69" s="32">
        <v>179678.2</v>
      </c>
      <c r="O69" s="32"/>
      <c r="P69" s="32">
        <f t="shared" si="7"/>
        <v>179678.2</v>
      </c>
    </row>
    <row r="70" spans="1:16" x14ac:dyDescent="0.3">
      <c r="A70" s="40" t="s">
        <v>65</v>
      </c>
      <c r="B70" s="28" t="s">
        <v>43</v>
      </c>
      <c r="C70" s="28" t="s">
        <v>100</v>
      </c>
      <c r="D70" s="29" t="s">
        <v>101</v>
      </c>
      <c r="E70" s="29" t="s">
        <v>59</v>
      </c>
      <c r="F70" s="29" t="s">
        <v>66</v>
      </c>
      <c r="G70" s="29" t="s">
        <v>48</v>
      </c>
      <c r="H70" s="32">
        <v>182131.20000000001</v>
      </c>
      <c r="I70" s="32"/>
      <c r="J70" s="32">
        <f t="shared" si="5"/>
        <v>182131.20000000001</v>
      </c>
      <c r="K70" s="32">
        <v>295668.96000000002</v>
      </c>
      <c r="L70" s="32"/>
      <c r="M70" s="32">
        <f t="shared" si="6"/>
        <v>295668.96000000002</v>
      </c>
      <c r="N70" s="32">
        <v>308699.12</v>
      </c>
      <c r="O70" s="32"/>
      <c r="P70" s="32">
        <f t="shared" si="7"/>
        <v>308699.12</v>
      </c>
    </row>
    <row r="71" spans="1:16" x14ac:dyDescent="0.3">
      <c r="A71" s="81" t="s">
        <v>67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68</v>
      </c>
      <c r="G71" s="29" t="s">
        <v>48</v>
      </c>
      <c r="H71" s="32">
        <v>59536.4</v>
      </c>
      <c r="I71" s="32"/>
      <c r="J71" s="32">
        <f t="shared" si="5"/>
        <v>59536.4</v>
      </c>
      <c r="K71" s="32">
        <v>84527.22</v>
      </c>
      <c r="L71" s="32"/>
      <c r="M71" s="32">
        <f t="shared" si="6"/>
        <v>84527.22</v>
      </c>
      <c r="N71" s="32">
        <v>86184.55</v>
      </c>
      <c r="O71" s="32"/>
      <c r="P71" s="32">
        <f t="shared" si="7"/>
        <v>86184.55</v>
      </c>
    </row>
    <row r="72" spans="1:16" ht="24" x14ac:dyDescent="0.3">
      <c r="A72" s="40" t="s">
        <v>69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70</v>
      </c>
      <c r="G72" s="29" t="s">
        <v>48</v>
      </c>
      <c r="H72" s="32">
        <v>13200</v>
      </c>
      <c r="I72" s="32"/>
      <c r="J72" s="32">
        <f t="shared" si="5"/>
        <v>13200</v>
      </c>
      <c r="K72" s="32">
        <v>18000</v>
      </c>
      <c r="L72" s="32"/>
      <c r="M72" s="32">
        <f t="shared" si="6"/>
        <v>18000</v>
      </c>
      <c r="N72" s="32">
        <v>22500</v>
      </c>
      <c r="O72" s="32"/>
      <c r="P72" s="32">
        <f t="shared" si="7"/>
        <v>22500</v>
      </c>
    </row>
    <row r="73" spans="1:16" ht="24" x14ac:dyDescent="0.3">
      <c r="A73" s="81" t="s">
        <v>102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72</v>
      </c>
      <c r="G73" s="29" t="s">
        <v>48</v>
      </c>
      <c r="H73" s="32">
        <v>94200</v>
      </c>
      <c r="I73" s="32"/>
      <c r="J73" s="32">
        <f t="shared" si="5"/>
        <v>94200</v>
      </c>
      <c r="K73" s="32">
        <v>85500</v>
      </c>
      <c r="L73" s="32"/>
      <c r="M73" s="32">
        <f t="shared" si="6"/>
        <v>85500</v>
      </c>
      <c r="N73" s="32">
        <v>106875</v>
      </c>
      <c r="O73" s="32"/>
      <c r="P73" s="32">
        <f t="shared" si="7"/>
        <v>106875</v>
      </c>
    </row>
    <row r="74" spans="1:16" x14ac:dyDescent="0.3">
      <c r="A74" s="40" t="s">
        <v>73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74</v>
      </c>
      <c r="G74" s="29" t="s">
        <v>48</v>
      </c>
      <c r="H74" s="32">
        <v>120000</v>
      </c>
      <c r="I74" s="32"/>
      <c r="J74" s="32">
        <f t="shared" si="5"/>
        <v>120000</v>
      </c>
      <c r="K74" s="32">
        <v>100000</v>
      </c>
      <c r="L74" s="32"/>
      <c r="M74" s="32">
        <f t="shared" si="6"/>
        <v>100000</v>
      </c>
      <c r="N74" s="32">
        <v>100000</v>
      </c>
      <c r="O74" s="32"/>
      <c r="P74" s="32">
        <f t="shared" si="7"/>
        <v>100000</v>
      </c>
    </row>
    <row r="75" spans="1:16" x14ac:dyDescent="0.3">
      <c r="A75" s="40" t="s">
        <v>75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76</v>
      </c>
      <c r="G75" s="29" t="s">
        <v>48</v>
      </c>
      <c r="H75" s="32"/>
      <c r="I75" s="32"/>
      <c r="J75" s="32">
        <f t="shared" si="5"/>
        <v>0</v>
      </c>
      <c r="K75" s="34"/>
      <c r="L75" s="34"/>
      <c r="M75" s="32">
        <f t="shared" si="6"/>
        <v>0</v>
      </c>
      <c r="N75" s="34"/>
      <c r="O75" s="32"/>
      <c r="P75" s="32">
        <f t="shared" si="7"/>
        <v>0</v>
      </c>
    </row>
    <row r="76" spans="1:16" x14ac:dyDescent="0.3">
      <c r="A76" s="40" t="s">
        <v>77</v>
      </c>
      <c r="B76" s="28" t="s">
        <v>43</v>
      </c>
      <c r="C76" s="28" t="s">
        <v>100</v>
      </c>
      <c r="D76" s="29" t="s">
        <v>101</v>
      </c>
      <c r="E76" s="29" t="s">
        <v>54</v>
      </c>
      <c r="F76" s="29" t="s">
        <v>78</v>
      </c>
      <c r="G76" s="29" t="s">
        <v>48</v>
      </c>
      <c r="H76" s="32">
        <v>79400</v>
      </c>
      <c r="I76" s="32">
        <v>41600</v>
      </c>
      <c r="J76" s="32">
        <f t="shared" si="5"/>
        <v>121000</v>
      </c>
      <c r="K76" s="32">
        <v>99250</v>
      </c>
      <c r="L76" s="32"/>
      <c r="M76" s="32">
        <f t="shared" si="6"/>
        <v>99250</v>
      </c>
      <c r="N76" s="32">
        <v>124062.5</v>
      </c>
      <c r="O76" s="32"/>
      <c r="P76" s="32">
        <f t="shared" si="7"/>
        <v>124062.5</v>
      </c>
    </row>
    <row r="77" spans="1:16" x14ac:dyDescent="0.3">
      <c r="A77" s="91" t="s">
        <v>103</v>
      </c>
      <c r="B77" s="40" t="s">
        <v>43</v>
      </c>
      <c r="C77" s="40" t="s">
        <v>100</v>
      </c>
      <c r="D77" s="29" t="s">
        <v>101</v>
      </c>
      <c r="E77" s="91">
        <v>244</v>
      </c>
      <c r="F77" s="42">
        <v>226500</v>
      </c>
      <c r="G77" s="29" t="s">
        <v>48</v>
      </c>
      <c r="H77" s="32">
        <v>195300</v>
      </c>
      <c r="I77" s="32"/>
      <c r="J77" s="32">
        <f t="shared" si="5"/>
        <v>195300</v>
      </c>
      <c r="K77" s="32">
        <v>244125</v>
      </c>
      <c r="L77" s="32"/>
      <c r="M77" s="32">
        <f t="shared" si="6"/>
        <v>244125</v>
      </c>
      <c r="N77" s="32">
        <v>305156.25</v>
      </c>
      <c r="O77" s="32"/>
      <c r="P77" s="32">
        <f t="shared" si="7"/>
        <v>305156.25</v>
      </c>
    </row>
    <row r="78" spans="1:16" ht="24" x14ac:dyDescent="0.3">
      <c r="A78" s="40" t="s">
        <v>79</v>
      </c>
      <c r="B78" s="40" t="s">
        <v>43</v>
      </c>
      <c r="C78" s="40" t="s">
        <v>100</v>
      </c>
      <c r="D78" s="29" t="s">
        <v>101</v>
      </c>
      <c r="E78" s="91">
        <v>244</v>
      </c>
      <c r="F78" s="42">
        <v>226800</v>
      </c>
      <c r="G78" s="29" t="s">
        <v>48</v>
      </c>
      <c r="H78" s="32">
        <v>335000</v>
      </c>
      <c r="I78" s="32"/>
      <c r="J78" s="32">
        <f t="shared" si="5"/>
        <v>335000</v>
      </c>
      <c r="K78" s="32">
        <v>337000</v>
      </c>
      <c r="L78" s="32"/>
      <c r="M78" s="32">
        <f t="shared" si="6"/>
        <v>337000</v>
      </c>
      <c r="N78" s="32">
        <v>337000</v>
      </c>
      <c r="O78" s="32"/>
      <c r="P78" s="32">
        <f t="shared" si="7"/>
        <v>337000</v>
      </c>
    </row>
    <row r="79" spans="1:16" x14ac:dyDescent="0.3">
      <c r="A79" s="40" t="s">
        <v>81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82</v>
      </c>
      <c r="G79" s="29" t="s">
        <v>48</v>
      </c>
      <c r="H79" s="32">
        <v>100000</v>
      </c>
      <c r="I79" s="32"/>
      <c r="J79" s="32">
        <f t="shared" si="5"/>
        <v>100000</v>
      </c>
      <c r="K79" s="32">
        <v>100000</v>
      </c>
      <c r="L79" s="32"/>
      <c r="M79" s="32">
        <f t="shared" si="6"/>
        <v>100000</v>
      </c>
      <c r="N79" s="32">
        <v>100000</v>
      </c>
      <c r="O79" s="32"/>
      <c r="P79" s="32">
        <f t="shared" si="7"/>
        <v>100000</v>
      </c>
    </row>
    <row r="80" spans="1:16" x14ac:dyDescent="0.3">
      <c r="A80" s="40" t="s">
        <v>104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105</v>
      </c>
      <c r="G80" s="29" t="s">
        <v>48</v>
      </c>
      <c r="H80" s="32">
        <v>14000</v>
      </c>
      <c r="I80" s="32"/>
      <c r="J80" s="32">
        <f t="shared" si="5"/>
        <v>14000</v>
      </c>
      <c r="K80" s="32">
        <v>14000</v>
      </c>
      <c r="L80" s="32"/>
      <c r="M80" s="32">
        <f t="shared" si="6"/>
        <v>14000</v>
      </c>
      <c r="N80" s="32">
        <v>16000</v>
      </c>
      <c r="O80" s="32"/>
      <c r="P80" s="32">
        <f t="shared" si="7"/>
        <v>16000</v>
      </c>
    </row>
    <row r="81" spans="1:16" ht="24" x14ac:dyDescent="0.3">
      <c r="A81" s="40" t="s">
        <v>83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84</v>
      </c>
      <c r="G81" s="29" t="s">
        <v>48</v>
      </c>
      <c r="H81" s="32">
        <v>40000</v>
      </c>
      <c r="I81" s="32"/>
      <c r="J81" s="32">
        <f t="shared" si="5"/>
        <v>40000</v>
      </c>
      <c r="K81" s="32">
        <v>40000</v>
      </c>
      <c r="L81" s="32"/>
      <c r="M81" s="32">
        <f t="shared" si="6"/>
        <v>40000</v>
      </c>
      <c r="N81" s="32">
        <v>40000</v>
      </c>
      <c r="O81" s="32"/>
      <c r="P81" s="32">
        <f t="shared" si="7"/>
        <v>40000</v>
      </c>
    </row>
    <row r="82" spans="1:16" x14ac:dyDescent="0.3">
      <c r="A82" s="82" t="s">
        <v>85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86</v>
      </c>
      <c r="G82" s="29" t="s">
        <v>48</v>
      </c>
      <c r="H82" s="32">
        <v>30000</v>
      </c>
      <c r="I82" s="32"/>
      <c r="J82" s="32">
        <f t="shared" si="5"/>
        <v>30000</v>
      </c>
      <c r="K82" s="32">
        <v>30000</v>
      </c>
      <c r="L82" s="32"/>
      <c r="M82" s="32">
        <f t="shared" si="6"/>
        <v>30000</v>
      </c>
      <c r="N82" s="32">
        <v>30000</v>
      </c>
      <c r="O82" s="32"/>
      <c r="P82" s="32">
        <f t="shared" si="7"/>
        <v>30000</v>
      </c>
    </row>
    <row r="83" spans="1:16" x14ac:dyDescent="0.3">
      <c r="A83" s="40" t="s">
        <v>89</v>
      </c>
      <c r="B83" s="28" t="s">
        <v>43</v>
      </c>
      <c r="C83" s="28" t="s">
        <v>100</v>
      </c>
      <c r="D83" s="29" t="s">
        <v>101</v>
      </c>
      <c r="E83" s="29" t="s">
        <v>54</v>
      </c>
      <c r="F83" s="43" t="s">
        <v>90</v>
      </c>
      <c r="G83" s="29" t="s">
        <v>48</v>
      </c>
      <c r="H83" s="32">
        <v>40000</v>
      </c>
      <c r="I83" s="32"/>
      <c r="J83" s="32">
        <f t="shared" si="5"/>
        <v>40000</v>
      </c>
      <c r="K83" s="32">
        <v>40000</v>
      </c>
      <c r="L83" s="32"/>
      <c r="M83" s="32">
        <f t="shared" si="6"/>
        <v>40000</v>
      </c>
      <c r="N83" s="32">
        <v>40000</v>
      </c>
      <c r="O83" s="32"/>
      <c r="P83" s="32">
        <f t="shared" si="7"/>
        <v>40000</v>
      </c>
    </row>
    <row r="84" spans="1:16" x14ac:dyDescent="0.3">
      <c r="A84" s="40" t="s">
        <v>106</v>
      </c>
      <c r="B84" s="44" t="s">
        <v>43</v>
      </c>
      <c r="C84" s="44" t="s">
        <v>100</v>
      </c>
      <c r="D84" s="29" t="s">
        <v>101</v>
      </c>
      <c r="E84" s="43" t="s">
        <v>54</v>
      </c>
      <c r="F84" s="43" t="s">
        <v>107</v>
      </c>
      <c r="G84" s="29" t="s">
        <v>48</v>
      </c>
      <c r="H84" s="32">
        <v>22500</v>
      </c>
      <c r="I84" s="32"/>
      <c r="J84" s="32">
        <f t="shared" si="5"/>
        <v>22500</v>
      </c>
      <c r="K84" s="32">
        <v>22500</v>
      </c>
      <c r="L84" s="32"/>
      <c r="M84" s="32">
        <f t="shared" si="6"/>
        <v>22500</v>
      </c>
      <c r="N84" s="32">
        <v>22500</v>
      </c>
      <c r="O84" s="32"/>
      <c r="P84" s="32">
        <f t="shared" si="7"/>
        <v>22500</v>
      </c>
    </row>
    <row r="85" spans="1:16" x14ac:dyDescent="0.3">
      <c r="A85" s="40" t="s">
        <v>91</v>
      </c>
      <c r="B85" s="28" t="s">
        <v>43</v>
      </c>
      <c r="C85" s="28" t="s">
        <v>100</v>
      </c>
      <c r="D85" s="29" t="s">
        <v>101</v>
      </c>
      <c r="E85" s="45" t="s">
        <v>54</v>
      </c>
      <c r="F85" s="45" t="s">
        <v>92</v>
      </c>
      <c r="G85" s="45" t="s">
        <v>48</v>
      </c>
      <c r="H85" s="32">
        <v>80000</v>
      </c>
      <c r="I85" s="32"/>
      <c r="J85" s="32">
        <f t="shared" si="5"/>
        <v>80000</v>
      </c>
      <c r="K85" s="32">
        <v>80000</v>
      </c>
      <c r="L85" s="32"/>
      <c r="M85" s="32">
        <f t="shared" si="6"/>
        <v>80000</v>
      </c>
      <c r="N85" s="32">
        <v>80000</v>
      </c>
      <c r="O85" s="32"/>
      <c r="P85" s="32">
        <f t="shared" si="7"/>
        <v>80000</v>
      </c>
    </row>
    <row r="86" spans="1:16" x14ac:dyDescent="0.3">
      <c r="A86" s="40" t="s">
        <v>93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95</v>
      </c>
      <c r="G86" s="46" t="s">
        <v>48</v>
      </c>
      <c r="H86" s="32">
        <v>60238</v>
      </c>
      <c r="I86" s="32"/>
      <c r="J86" s="32">
        <f t="shared" si="5"/>
        <v>60238</v>
      </c>
      <c r="K86" s="32">
        <v>60238</v>
      </c>
      <c r="L86" s="32"/>
      <c r="M86" s="32">
        <f t="shared" si="6"/>
        <v>60238</v>
      </c>
      <c r="N86" s="32">
        <v>60238</v>
      </c>
      <c r="O86" s="32"/>
      <c r="P86" s="32">
        <f t="shared" si="7"/>
        <v>60238</v>
      </c>
    </row>
    <row r="87" spans="1:16" x14ac:dyDescent="0.3">
      <c r="A87" s="40" t="s">
        <v>108</v>
      </c>
      <c r="B87" s="28" t="s">
        <v>43</v>
      </c>
      <c r="C87" s="28" t="s">
        <v>100</v>
      </c>
      <c r="D87" s="29" t="s">
        <v>101</v>
      </c>
      <c r="E87" s="29" t="s">
        <v>94</v>
      </c>
      <c r="F87" s="46" t="s">
        <v>97</v>
      </c>
      <c r="G87" s="46" t="s">
        <v>48</v>
      </c>
      <c r="H87" s="32">
        <v>25281</v>
      </c>
      <c r="I87" s="32"/>
      <c r="J87" s="32">
        <f t="shared" si="5"/>
        <v>25281</v>
      </c>
      <c r="K87" s="32">
        <v>25281</v>
      </c>
      <c r="L87" s="32"/>
      <c r="M87" s="32">
        <f t="shared" si="6"/>
        <v>25281</v>
      </c>
      <c r="N87" s="32">
        <v>25281</v>
      </c>
      <c r="O87" s="32"/>
      <c r="P87" s="32">
        <f t="shared" si="7"/>
        <v>25281</v>
      </c>
    </row>
    <row r="88" spans="1:16" x14ac:dyDescent="0.3">
      <c r="A88" s="40" t="s">
        <v>109</v>
      </c>
      <c r="B88" s="28" t="s">
        <v>43</v>
      </c>
      <c r="C88" s="28" t="s">
        <v>100</v>
      </c>
      <c r="D88" s="29" t="s">
        <v>101</v>
      </c>
      <c r="E88" s="29" t="s">
        <v>110</v>
      </c>
      <c r="F88" s="46" t="s">
        <v>111</v>
      </c>
      <c r="G88" s="46" t="s">
        <v>48</v>
      </c>
      <c r="H88" s="32">
        <v>37790</v>
      </c>
      <c r="I88" s="32"/>
      <c r="J88" s="32">
        <f t="shared" si="5"/>
        <v>37790</v>
      </c>
      <c r="K88" s="32">
        <v>37790</v>
      </c>
      <c r="L88" s="32"/>
      <c r="M88" s="32">
        <f t="shared" si="6"/>
        <v>37790</v>
      </c>
      <c r="N88" s="32">
        <v>37790</v>
      </c>
      <c r="O88" s="32"/>
      <c r="P88" s="32">
        <f t="shared" si="7"/>
        <v>37790</v>
      </c>
    </row>
    <row r="89" spans="1:16" x14ac:dyDescent="0.3">
      <c r="A89" s="672" t="s">
        <v>98</v>
      </c>
      <c r="B89" s="672"/>
      <c r="C89" s="672"/>
      <c r="D89" s="672"/>
      <c r="E89" s="672"/>
      <c r="F89" s="672"/>
      <c r="G89" s="672"/>
      <c r="H89" s="98">
        <f>SUM(H62:H88)</f>
        <v>12444478.779999997</v>
      </c>
      <c r="I89" s="98">
        <f t="shared" ref="I89:P89" si="8">SUM(I62:I88)</f>
        <v>41600</v>
      </c>
      <c r="J89" s="98">
        <f t="shared" si="8"/>
        <v>12486078.779999997</v>
      </c>
      <c r="K89" s="98">
        <f t="shared" si="8"/>
        <v>13879548.150000002</v>
      </c>
      <c r="L89" s="98">
        <f t="shared" si="8"/>
        <v>0</v>
      </c>
      <c r="M89" s="98">
        <f t="shared" si="8"/>
        <v>13879548.150000002</v>
      </c>
      <c r="N89" s="98">
        <f t="shared" si="8"/>
        <v>14290031.449999997</v>
      </c>
      <c r="O89" s="98">
        <f t="shared" si="8"/>
        <v>0</v>
      </c>
      <c r="P89" s="98">
        <f t="shared" si="8"/>
        <v>14290031.449999997</v>
      </c>
    </row>
    <row r="90" spans="1:16" ht="15" customHeight="1" x14ac:dyDescent="0.3">
      <c r="A90" s="704" t="s">
        <v>112</v>
      </c>
      <c r="B90" s="704"/>
      <c r="C90" s="704"/>
      <c r="D90" s="704"/>
      <c r="E90" s="704"/>
      <c r="F90" s="704"/>
      <c r="G90" s="704"/>
      <c r="H90" s="704"/>
      <c r="I90" s="704"/>
      <c r="J90" s="704"/>
      <c r="K90" s="704"/>
      <c r="L90" s="704"/>
      <c r="M90" s="704"/>
      <c r="N90" s="704"/>
      <c r="O90" s="704"/>
      <c r="P90" s="704"/>
    </row>
    <row r="91" spans="1:16" x14ac:dyDescent="0.3">
      <c r="A91" s="40" t="s">
        <v>87</v>
      </c>
      <c r="B91" s="40" t="s">
        <v>43</v>
      </c>
      <c r="C91" s="40" t="s">
        <v>44</v>
      </c>
      <c r="D91" s="45" t="s">
        <v>45</v>
      </c>
      <c r="E91" s="45" t="s">
        <v>54</v>
      </c>
      <c r="F91" s="45" t="s">
        <v>88</v>
      </c>
      <c r="G91" s="99" t="s">
        <v>113</v>
      </c>
      <c r="H91" s="32">
        <v>5000000</v>
      </c>
      <c r="I91" s="32"/>
      <c r="J91" s="32">
        <f>H91+I91</f>
        <v>5000000</v>
      </c>
      <c r="K91" s="32">
        <v>5800000</v>
      </c>
      <c r="L91" s="32"/>
      <c r="M91" s="32">
        <f>K91+L91</f>
        <v>5800000</v>
      </c>
      <c r="N91" s="32">
        <v>5800000</v>
      </c>
      <c r="O91" s="97"/>
      <c r="P91" s="32">
        <f>N91+O91</f>
        <v>5800000</v>
      </c>
    </row>
    <row r="92" spans="1:16" x14ac:dyDescent="0.3">
      <c r="A92" s="672" t="s">
        <v>114</v>
      </c>
      <c r="B92" s="672"/>
      <c r="C92" s="672"/>
      <c r="D92" s="672"/>
      <c r="E92" s="672"/>
      <c r="F92" s="672"/>
      <c r="G92" s="672"/>
      <c r="H92" s="100">
        <f>SUM(H91)</f>
        <v>5000000</v>
      </c>
      <c r="I92" s="100">
        <f t="shared" ref="I92:P92" si="9">SUM(I91)</f>
        <v>0</v>
      </c>
      <c r="J92" s="100">
        <f t="shared" si="9"/>
        <v>5000000</v>
      </c>
      <c r="K92" s="100">
        <f t="shared" si="9"/>
        <v>5800000</v>
      </c>
      <c r="L92" s="100">
        <f t="shared" si="9"/>
        <v>0</v>
      </c>
      <c r="M92" s="100">
        <f t="shared" si="9"/>
        <v>5800000</v>
      </c>
      <c r="N92" s="100">
        <f t="shared" si="9"/>
        <v>5800000</v>
      </c>
      <c r="O92" s="100">
        <f t="shared" si="9"/>
        <v>0</v>
      </c>
      <c r="P92" s="100">
        <f t="shared" si="9"/>
        <v>5800000</v>
      </c>
    </row>
    <row r="93" spans="1:16" hidden="1" x14ac:dyDescent="0.3">
      <c r="A93" s="702" t="s">
        <v>115</v>
      </c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t="25.2" hidden="1" customHeight="1" thickBot="1" x14ac:dyDescent="0.35">
      <c r="A94" s="702"/>
      <c r="B94" s="702"/>
      <c r="C94" s="702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97"/>
      <c r="P94" s="97"/>
    </row>
    <row r="95" spans="1:16" hidden="1" x14ac:dyDescent="0.3">
      <c r="A95" s="82" t="s">
        <v>42</v>
      </c>
      <c r="B95" s="58" t="s">
        <v>43</v>
      </c>
      <c r="C95" s="58" t="s">
        <v>44</v>
      </c>
      <c r="D95" s="58" t="s">
        <v>116</v>
      </c>
      <c r="E95" s="58" t="s">
        <v>46</v>
      </c>
      <c r="F95" s="58" t="s">
        <v>47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50</v>
      </c>
      <c r="B96" s="58" t="s">
        <v>43</v>
      </c>
      <c r="C96" s="58" t="s">
        <v>44</v>
      </c>
      <c r="D96" s="58" t="s">
        <v>116</v>
      </c>
      <c r="E96" s="58" t="s">
        <v>51</v>
      </c>
      <c r="F96" s="58" t="s">
        <v>52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82" t="s">
        <v>118</v>
      </c>
      <c r="B97" s="58" t="s">
        <v>43</v>
      </c>
      <c r="C97" s="58" t="s">
        <v>44</v>
      </c>
      <c r="D97" s="58" t="s">
        <v>116</v>
      </c>
      <c r="E97" s="58" t="s">
        <v>54</v>
      </c>
      <c r="F97" s="58" t="s">
        <v>119</v>
      </c>
      <c r="G97" s="57" t="s">
        <v>117</v>
      </c>
      <c r="H97" s="32"/>
      <c r="I97" s="32"/>
      <c r="J97" s="32"/>
      <c r="K97" s="32"/>
      <c r="L97" s="32"/>
      <c r="M97" s="32"/>
      <c r="N97" s="32"/>
      <c r="O97" s="97"/>
      <c r="P97" s="97"/>
    </row>
    <row r="98" spans="1:16" hidden="1" x14ac:dyDescent="0.3">
      <c r="A98" s="702" t="s">
        <v>120</v>
      </c>
      <c r="B98" s="702"/>
      <c r="C98" s="702"/>
      <c r="D98" s="702"/>
      <c r="E98" s="702"/>
      <c r="F98" s="702"/>
      <c r="G98" s="702"/>
      <c r="H98" s="59">
        <f>SUM(H95:H97)</f>
        <v>0</v>
      </c>
      <c r="I98" s="59"/>
      <c r="J98" s="59"/>
      <c r="K98" s="59">
        <f t="shared" ref="K98:N98" si="10">SUM(K95:K97)</f>
        <v>0</v>
      </c>
      <c r="L98" s="59"/>
      <c r="M98" s="59"/>
      <c r="N98" s="59">
        <f t="shared" si="10"/>
        <v>0</v>
      </c>
      <c r="O98" s="97"/>
      <c r="P98" s="97"/>
    </row>
    <row r="99" spans="1:16" hidden="1" x14ac:dyDescent="0.3">
      <c r="A99" s="82" t="s">
        <v>42</v>
      </c>
      <c r="B99" s="58" t="s">
        <v>43</v>
      </c>
      <c r="C99" s="58" t="s">
        <v>100</v>
      </c>
      <c r="D99" s="58" t="s">
        <v>121</v>
      </c>
      <c r="E99" s="58" t="s">
        <v>46</v>
      </c>
      <c r="F99" s="58" t="s">
        <v>47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50</v>
      </c>
      <c r="B100" s="58" t="s">
        <v>43</v>
      </c>
      <c r="C100" s="58" t="s">
        <v>100</v>
      </c>
      <c r="D100" s="58" t="s">
        <v>121</v>
      </c>
      <c r="E100" s="58" t="s">
        <v>51</v>
      </c>
      <c r="F100" s="58" t="s">
        <v>52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82" t="s">
        <v>118</v>
      </c>
      <c r="B101" s="58" t="s">
        <v>43</v>
      </c>
      <c r="C101" s="58" t="s">
        <v>100</v>
      </c>
      <c r="D101" s="58" t="s">
        <v>121</v>
      </c>
      <c r="E101" s="58" t="s">
        <v>54</v>
      </c>
      <c r="F101" s="58" t="s">
        <v>119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40" t="s">
        <v>122</v>
      </c>
      <c r="B102" s="58" t="s">
        <v>43</v>
      </c>
      <c r="C102" s="58" t="s">
        <v>123</v>
      </c>
      <c r="D102" s="58" t="s">
        <v>121</v>
      </c>
      <c r="E102" s="58" t="s">
        <v>54</v>
      </c>
      <c r="F102" s="58" t="s">
        <v>124</v>
      </c>
      <c r="G102" s="57" t="s">
        <v>117</v>
      </c>
      <c r="H102" s="32"/>
      <c r="I102" s="32"/>
      <c r="J102" s="32"/>
      <c r="K102" s="32"/>
      <c r="L102" s="32"/>
      <c r="M102" s="32"/>
      <c r="N102" s="32"/>
      <c r="O102" s="97"/>
      <c r="P102" s="97"/>
    </row>
    <row r="103" spans="1:16" hidden="1" x14ac:dyDescent="0.3">
      <c r="A103" s="705" t="s">
        <v>125</v>
      </c>
      <c r="B103" s="705"/>
      <c r="C103" s="705"/>
      <c r="D103" s="705"/>
      <c r="E103" s="705"/>
      <c r="F103" s="705"/>
      <c r="G103" s="705"/>
      <c r="H103" s="83">
        <f>SUM(H99:H102)</f>
        <v>0</v>
      </c>
      <c r="I103" s="83"/>
      <c r="J103" s="83"/>
      <c r="K103" s="83">
        <f t="shared" ref="K103:N103" si="11">SUM(K99:K102)</f>
        <v>0</v>
      </c>
      <c r="L103" s="83"/>
      <c r="M103" s="83"/>
      <c r="N103" s="83">
        <f t="shared" si="11"/>
        <v>0</v>
      </c>
      <c r="O103" s="97"/>
      <c r="P103" s="97"/>
    </row>
    <row r="104" spans="1:16" hidden="1" x14ac:dyDescent="0.3">
      <c r="A104" s="706" t="s">
        <v>126</v>
      </c>
      <c r="B104" s="706"/>
      <c r="C104" s="706"/>
      <c r="D104" s="706"/>
      <c r="E104" s="706"/>
      <c r="F104" s="706"/>
      <c r="G104" s="706"/>
      <c r="H104" s="101">
        <f>H98+H103</f>
        <v>0</v>
      </c>
      <c r="I104" s="101"/>
      <c r="J104" s="101"/>
      <c r="K104" s="101">
        <f t="shared" ref="K104:N104" si="12">K98+K103</f>
        <v>0</v>
      </c>
      <c r="L104" s="101"/>
      <c r="M104" s="101"/>
      <c r="N104" s="101">
        <f t="shared" si="12"/>
        <v>0</v>
      </c>
      <c r="O104" s="97"/>
      <c r="P104" s="97"/>
    </row>
    <row r="105" spans="1:16" hidden="1" x14ac:dyDescent="0.3">
      <c r="A105" s="700" t="s">
        <v>127</v>
      </c>
      <c r="B105" s="700"/>
      <c r="C105" s="700"/>
      <c r="D105" s="700"/>
      <c r="E105" s="700"/>
      <c r="F105" s="700"/>
      <c r="G105" s="700"/>
      <c r="H105" s="700"/>
      <c r="I105" s="700"/>
      <c r="J105" s="700"/>
      <c r="K105" s="700"/>
      <c r="L105" s="700"/>
      <c r="M105" s="700"/>
      <c r="N105" s="700"/>
      <c r="O105" s="97"/>
      <c r="P105" s="97"/>
    </row>
    <row r="106" spans="1:16" hidden="1" x14ac:dyDescent="0.3">
      <c r="A106" s="82" t="s">
        <v>42</v>
      </c>
      <c r="B106" s="58" t="s">
        <v>43</v>
      </c>
      <c r="C106" s="58" t="s">
        <v>100</v>
      </c>
      <c r="D106" s="58" t="s">
        <v>128</v>
      </c>
      <c r="E106" s="58" t="s">
        <v>46</v>
      </c>
      <c r="F106" s="58" t="s">
        <v>47</v>
      </c>
      <c r="G106" s="102" t="s">
        <v>129</v>
      </c>
      <c r="H106" s="32"/>
      <c r="I106" s="32"/>
      <c r="J106" s="32"/>
      <c r="K106" s="34"/>
      <c r="L106" s="34"/>
      <c r="M106" s="34"/>
      <c r="N106" s="34"/>
      <c r="O106" s="97"/>
      <c r="P106" s="97"/>
    </row>
    <row r="107" spans="1:16" hidden="1" x14ac:dyDescent="0.3">
      <c r="A107" s="82" t="s">
        <v>50</v>
      </c>
      <c r="B107" s="58" t="s">
        <v>43</v>
      </c>
      <c r="C107" s="58" t="s">
        <v>100</v>
      </c>
      <c r="D107" s="58" t="s">
        <v>128</v>
      </c>
      <c r="E107" s="58" t="s">
        <v>51</v>
      </c>
      <c r="F107" s="58">
        <v>213000</v>
      </c>
      <c r="G107" s="102" t="s">
        <v>129</v>
      </c>
      <c r="H107" s="32"/>
      <c r="I107" s="32"/>
      <c r="J107" s="32"/>
      <c r="K107" s="32"/>
      <c r="L107" s="32"/>
      <c r="M107" s="32"/>
      <c r="N107" s="32"/>
      <c r="O107" s="97"/>
      <c r="P107" s="97"/>
    </row>
    <row r="108" spans="1:16" hidden="1" x14ac:dyDescent="0.3">
      <c r="A108" s="672" t="s">
        <v>130</v>
      </c>
      <c r="B108" s="672"/>
      <c r="C108" s="672"/>
      <c r="D108" s="672"/>
      <c r="E108" s="672"/>
      <c r="F108" s="672"/>
      <c r="G108" s="672"/>
      <c r="H108" s="101">
        <f>SUM(H106:H107)</f>
        <v>0</v>
      </c>
      <c r="I108" s="101"/>
      <c r="J108" s="101"/>
      <c r="K108" s="101">
        <f t="shared" ref="K108:N108" si="13">SUM(K106:K107)</f>
        <v>0</v>
      </c>
      <c r="L108" s="101"/>
      <c r="M108" s="101"/>
      <c r="N108" s="101">
        <f t="shared" si="13"/>
        <v>0</v>
      </c>
      <c r="O108" s="97"/>
      <c r="P108" s="97"/>
    </row>
    <row r="109" spans="1:16" ht="28.95" customHeight="1" x14ac:dyDescent="0.3">
      <c r="A109" s="707" t="s">
        <v>160</v>
      </c>
      <c r="B109" s="707"/>
      <c r="C109" s="707"/>
      <c r="D109" s="707"/>
      <c r="E109" s="707"/>
      <c r="F109" s="707"/>
      <c r="G109" s="707"/>
      <c r="H109" s="707"/>
      <c r="I109" s="707"/>
      <c r="J109" s="707"/>
      <c r="K109" s="707"/>
      <c r="L109" s="707"/>
      <c r="M109" s="707"/>
      <c r="N109" s="707"/>
      <c r="O109" s="707"/>
      <c r="P109" s="707"/>
    </row>
    <row r="110" spans="1:16" ht="26.4" x14ac:dyDescent="0.3">
      <c r="A110" s="104" t="s">
        <v>161</v>
      </c>
      <c r="B110" s="40">
        <v>10</v>
      </c>
      <c r="C110" s="40" t="s">
        <v>162</v>
      </c>
      <c r="D110" s="45" t="s">
        <v>163</v>
      </c>
      <c r="E110" s="45" t="s">
        <v>164</v>
      </c>
      <c r="F110" s="45" t="s">
        <v>165</v>
      </c>
      <c r="G110" s="45" t="s">
        <v>166</v>
      </c>
      <c r="H110" s="32">
        <v>0</v>
      </c>
      <c r="I110" s="32">
        <v>2216000</v>
      </c>
      <c r="J110" s="32">
        <f>H110+I110</f>
        <v>2216000</v>
      </c>
      <c r="K110" s="32">
        <v>0</v>
      </c>
      <c r="L110" s="32"/>
      <c r="M110" s="32">
        <f>K110+L110</f>
        <v>0</v>
      </c>
      <c r="N110" s="32">
        <v>0</v>
      </c>
      <c r="O110" s="97"/>
      <c r="P110" s="32">
        <f>N110+O110</f>
        <v>0</v>
      </c>
    </row>
    <row r="111" spans="1:16" x14ac:dyDescent="0.3">
      <c r="A111" s="708" t="s">
        <v>167</v>
      </c>
      <c r="B111" s="709"/>
      <c r="C111" s="709"/>
      <c r="D111" s="709"/>
      <c r="E111" s="709"/>
      <c r="F111" s="709"/>
      <c r="G111" s="710"/>
      <c r="H111" s="101">
        <f>SUM(H110)</f>
        <v>0</v>
      </c>
      <c r="I111" s="101">
        <f t="shared" ref="I111:P111" si="14">SUM(I110)</f>
        <v>2216000</v>
      </c>
      <c r="J111" s="101">
        <f t="shared" si="14"/>
        <v>2216000</v>
      </c>
      <c r="K111" s="101">
        <f t="shared" si="14"/>
        <v>0</v>
      </c>
      <c r="L111" s="101">
        <f t="shared" si="14"/>
        <v>0</v>
      </c>
      <c r="M111" s="101">
        <f t="shared" si="14"/>
        <v>0</v>
      </c>
      <c r="N111" s="101">
        <f t="shared" si="14"/>
        <v>0</v>
      </c>
      <c r="O111" s="101">
        <f t="shared" si="14"/>
        <v>0</v>
      </c>
      <c r="P111" s="101">
        <f t="shared" si="14"/>
        <v>0</v>
      </c>
    </row>
    <row r="112" spans="1:16" ht="25.2" customHeight="1" x14ac:dyDescent="0.3">
      <c r="A112" s="711" t="s">
        <v>168</v>
      </c>
      <c r="B112" s="712"/>
      <c r="C112" s="712"/>
      <c r="D112" s="712"/>
      <c r="E112" s="712"/>
      <c r="F112" s="712"/>
      <c r="G112" s="712"/>
      <c r="H112" s="712"/>
      <c r="I112" s="712"/>
      <c r="J112" s="712"/>
      <c r="K112" s="712"/>
      <c r="L112" s="712"/>
      <c r="M112" s="712"/>
      <c r="N112" s="712"/>
      <c r="O112" s="712"/>
      <c r="P112" s="713"/>
    </row>
    <row r="113" spans="1:16" ht="26.4" x14ac:dyDescent="0.3">
      <c r="A113" s="105" t="s">
        <v>161</v>
      </c>
      <c r="B113" s="106" t="s">
        <v>43</v>
      </c>
      <c r="C113" s="106" t="s">
        <v>100</v>
      </c>
      <c r="D113" s="107" t="s">
        <v>169</v>
      </c>
      <c r="E113" s="107" t="s">
        <v>164</v>
      </c>
      <c r="F113" s="107" t="s">
        <v>165</v>
      </c>
      <c r="G113" s="108" t="s">
        <v>170</v>
      </c>
      <c r="H113" s="32">
        <v>0</v>
      </c>
      <c r="I113" s="32">
        <v>876245</v>
      </c>
      <c r="J113" s="32">
        <f>H113+I113</f>
        <v>876245</v>
      </c>
      <c r="K113" s="32">
        <v>0</v>
      </c>
      <c r="L113" s="32"/>
      <c r="M113" s="32">
        <f t="shared" ref="M113:M114" si="15">K113+L113</f>
        <v>0</v>
      </c>
      <c r="N113" s="32">
        <v>0</v>
      </c>
      <c r="O113" s="97"/>
      <c r="P113" s="32">
        <f t="shared" ref="P113:P114" si="16">N113+O113</f>
        <v>0</v>
      </c>
    </row>
    <row r="114" spans="1:16" x14ac:dyDescent="0.3">
      <c r="A114" s="105" t="s">
        <v>175</v>
      </c>
      <c r="B114" s="40" t="s">
        <v>172</v>
      </c>
      <c r="C114" s="40" t="s">
        <v>173</v>
      </c>
      <c r="D114" s="45" t="s">
        <v>169</v>
      </c>
      <c r="E114" s="45" t="s">
        <v>174</v>
      </c>
      <c r="F114" s="45" t="s">
        <v>171</v>
      </c>
      <c r="G114" s="45" t="s">
        <v>170</v>
      </c>
      <c r="H114" s="32">
        <v>0</v>
      </c>
      <c r="I114" s="32">
        <v>93777</v>
      </c>
      <c r="J114" s="32">
        <f>H114+I114</f>
        <v>93777</v>
      </c>
      <c r="K114" s="32">
        <v>0</v>
      </c>
      <c r="L114" s="32"/>
      <c r="M114" s="32">
        <f t="shared" si="15"/>
        <v>0</v>
      </c>
      <c r="N114" s="32">
        <v>0</v>
      </c>
      <c r="O114" s="97"/>
      <c r="P114" s="32">
        <f t="shared" si="16"/>
        <v>0</v>
      </c>
    </row>
    <row r="115" spans="1:16" x14ac:dyDescent="0.3">
      <c r="A115" s="708" t="s">
        <v>176</v>
      </c>
      <c r="B115" s="709"/>
      <c r="C115" s="709"/>
      <c r="D115" s="709"/>
      <c r="E115" s="709"/>
      <c r="F115" s="709"/>
      <c r="G115" s="710"/>
      <c r="H115" s="101">
        <f>SUM(H113:H114)</f>
        <v>0</v>
      </c>
      <c r="I115" s="101">
        <f t="shared" ref="I115:P115" si="17">SUM(I113:I114)</f>
        <v>970022</v>
      </c>
      <c r="J115" s="101">
        <f t="shared" si="17"/>
        <v>970022</v>
      </c>
      <c r="K115" s="101">
        <f t="shared" si="17"/>
        <v>0</v>
      </c>
      <c r="L115" s="101">
        <f t="shared" si="17"/>
        <v>0</v>
      </c>
      <c r="M115" s="101">
        <f t="shared" si="17"/>
        <v>0</v>
      </c>
      <c r="N115" s="101">
        <f t="shared" si="17"/>
        <v>0</v>
      </c>
      <c r="O115" s="101">
        <f t="shared" si="17"/>
        <v>0</v>
      </c>
      <c r="P115" s="101">
        <f t="shared" si="17"/>
        <v>0</v>
      </c>
    </row>
    <row r="116" spans="1:16" x14ac:dyDescent="0.3">
      <c r="A116" s="701" t="s">
        <v>131</v>
      </c>
      <c r="B116" s="701"/>
      <c r="C116" s="701"/>
      <c r="D116" s="701"/>
      <c r="E116" s="701"/>
      <c r="F116" s="701"/>
      <c r="G116" s="701"/>
      <c r="H116" s="103">
        <f>H60+H89+H92+H104+H108+H111+H115</f>
        <v>29422514.639999997</v>
      </c>
      <c r="I116" s="103">
        <f t="shared" ref="I116:P116" si="18">I60+I89+I92+I104+I108+I111+I115</f>
        <v>3227622</v>
      </c>
      <c r="J116" s="103">
        <f t="shared" si="18"/>
        <v>32650136.640000001</v>
      </c>
      <c r="K116" s="103">
        <f t="shared" si="18"/>
        <v>33521479.18</v>
      </c>
      <c r="L116" s="103">
        <f t="shared" si="18"/>
        <v>0</v>
      </c>
      <c r="M116" s="103">
        <f t="shared" si="18"/>
        <v>33521479.18</v>
      </c>
      <c r="N116" s="103">
        <f t="shared" si="18"/>
        <v>34259965.640000001</v>
      </c>
      <c r="O116" s="103">
        <f t="shared" si="18"/>
        <v>0</v>
      </c>
      <c r="P116" s="103">
        <f t="shared" si="18"/>
        <v>34259965.640000001</v>
      </c>
    </row>
    <row r="117" spans="1:1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6" x14ac:dyDescent="0.3">
      <c r="A118" s="72" t="s">
        <v>132</v>
      </c>
      <c r="B118" s="73"/>
      <c r="C118" s="72"/>
      <c r="D118" s="72"/>
      <c r="E118" s="698" t="s">
        <v>133</v>
      </c>
      <c r="F118" s="698"/>
      <c r="G118" s="698"/>
      <c r="H118" s="1"/>
      <c r="I118" s="1"/>
      <c r="J118" s="1"/>
      <c r="K118" s="1"/>
      <c r="L118" s="1"/>
      <c r="M118" s="1"/>
      <c r="N118" s="1"/>
    </row>
    <row r="119" spans="1:16" x14ac:dyDescent="0.3">
      <c r="A119" s="2" t="s">
        <v>134</v>
      </c>
      <c r="B119" s="696" t="s">
        <v>135</v>
      </c>
      <c r="C119" s="699"/>
      <c r="D119" s="699"/>
      <c r="E119" s="699" t="s">
        <v>136</v>
      </c>
      <c r="F119" s="699"/>
      <c r="G119" s="699"/>
      <c r="H119" s="1"/>
      <c r="I119" s="1"/>
      <c r="J119" s="1"/>
      <c r="K119" s="1"/>
      <c r="L119" s="1"/>
      <c r="M119" s="1"/>
      <c r="N119" s="1"/>
    </row>
    <row r="120" spans="1:16" x14ac:dyDescent="0.3">
      <c r="A120" s="2"/>
      <c r="B120" s="93"/>
      <c r="C120" s="93"/>
      <c r="D120" s="93"/>
      <c r="E120" s="93"/>
      <c r="F120" s="93"/>
      <c r="G120" s="93"/>
      <c r="H120" s="1"/>
      <c r="I120" s="1"/>
      <c r="J120" s="1"/>
      <c r="K120" s="1"/>
      <c r="L120" s="1"/>
      <c r="M120" s="1"/>
      <c r="N120" s="1"/>
    </row>
    <row r="121" spans="1:16" x14ac:dyDescent="0.3">
      <c r="A121" s="72" t="s">
        <v>152</v>
      </c>
      <c r="B121" s="73"/>
      <c r="C121" s="75"/>
      <c r="D121" s="75"/>
      <c r="E121" s="5"/>
      <c r="F121" s="695" t="s">
        <v>138</v>
      </c>
      <c r="G121" s="695"/>
      <c r="H121" s="1"/>
      <c r="I121" s="1"/>
      <c r="J121" s="1"/>
      <c r="K121" s="1"/>
      <c r="L121" s="1"/>
      <c r="M121" s="1"/>
      <c r="N121" s="1"/>
    </row>
    <row r="122" spans="1:16" x14ac:dyDescent="0.3">
      <c r="A122" s="2" t="s">
        <v>134</v>
      </c>
      <c r="B122" s="696" t="s">
        <v>135</v>
      </c>
      <c r="C122" s="697"/>
      <c r="D122" s="697"/>
      <c r="E122" s="76"/>
      <c r="F122" s="697" t="s">
        <v>136</v>
      </c>
      <c r="G122" s="697"/>
      <c r="H122" s="1"/>
      <c r="I122" s="1"/>
      <c r="J122" s="1"/>
      <c r="K122" s="1"/>
      <c r="L122" s="1"/>
      <c r="M122" s="1"/>
      <c r="N122" s="1"/>
    </row>
    <row r="123" spans="1:16" x14ac:dyDescent="0.3">
      <c r="A123" s="2"/>
      <c r="B123" s="2"/>
      <c r="C123" s="2"/>
      <c r="D123" s="2"/>
      <c r="E123" s="2"/>
      <c r="F123" s="2"/>
      <c r="G123" s="2"/>
      <c r="H123" s="1"/>
      <c r="I123" s="1"/>
      <c r="J123" s="1"/>
      <c r="K123" s="1"/>
      <c r="L123" s="1"/>
      <c r="M123" s="1"/>
      <c r="N123" s="1"/>
    </row>
    <row r="124" spans="1:16" x14ac:dyDescent="0.3">
      <c r="A124" s="72" t="s">
        <v>153</v>
      </c>
      <c r="B124" s="73"/>
      <c r="C124" s="75"/>
      <c r="D124" s="75"/>
      <c r="E124" s="5"/>
      <c r="F124" s="695" t="s">
        <v>140</v>
      </c>
      <c r="G124" s="695"/>
      <c r="H124" s="1"/>
      <c r="I124" s="1"/>
      <c r="J124" s="1"/>
      <c r="K124" s="1"/>
      <c r="L124" s="1"/>
      <c r="M124" s="1"/>
      <c r="N124" s="1"/>
    </row>
    <row r="125" spans="1:16" x14ac:dyDescent="0.3">
      <c r="A125" s="2" t="s">
        <v>141</v>
      </c>
      <c r="B125" s="696" t="s">
        <v>135</v>
      </c>
      <c r="C125" s="697"/>
      <c r="D125" s="697"/>
      <c r="E125" s="76"/>
      <c r="F125" s="697" t="s">
        <v>136</v>
      </c>
      <c r="G125" s="697"/>
      <c r="H125" s="1"/>
      <c r="I125" s="1"/>
      <c r="J125" s="1"/>
      <c r="K125" s="1"/>
      <c r="L125" s="1"/>
      <c r="M125" s="1"/>
      <c r="N125" s="1"/>
    </row>
  </sheetData>
  <mergeCells count="41">
    <mergeCell ref="A36:P36"/>
    <mergeCell ref="F14:N1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04:G104"/>
    <mergeCell ref="A105:N105"/>
    <mergeCell ref="A108:G108"/>
    <mergeCell ref="A116:G116"/>
    <mergeCell ref="A60:G60"/>
    <mergeCell ref="A61:P61"/>
    <mergeCell ref="A89:G89"/>
    <mergeCell ref="A90:P90"/>
    <mergeCell ref="A92:G92"/>
    <mergeCell ref="A93:N94"/>
    <mergeCell ref="F124:G124"/>
    <mergeCell ref="B125:D125"/>
    <mergeCell ref="F125:G125"/>
    <mergeCell ref="B24:I24"/>
    <mergeCell ref="A109:P109"/>
    <mergeCell ref="A111:G111"/>
    <mergeCell ref="A112:P112"/>
    <mergeCell ref="A115:G115"/>
    <mergeCell ref="E118:G118"/>
    <mergeCell ref="B119:D119"/>
    <mergeCell ref="E119:G119"/>
    <mergeCell ref="F121:G121"/>
    <mergeCell ref="B122:D122"/>
    <mergeCell ref="F122:G122"/>
    <mergeCell ref="A98:G98"/>
    <mergeCell ref="A103:G103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9" zoomScale="70" zoomScaleNormal="70" workbookViewId="0">
      <selection activeCell="B25" sqref="B2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332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84"/>
      <c r="B22" s="384"/>
      <c r="C22" s="384"/>
      <c r="D22" s="384"/>
      <c r="E22" s="384"/>
      <c r="F22" s="384"/>
      <c r="G22" s="384"/>
      <c r="H22" s="384"/>
      <c r="I22" s="384"/>
      <c r="J22" s="384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335</v>
      </c>
      <c r="C24" s="703"/>
      <c r="D24" s="703"/>
      <c r="E24" s="703"/>
      <c r="F24" s="703"/>
      <c r="G24" s="703"/>
      <c r="H24" s="703"/>
      <c r="I24" s="703"/>
      <c r="J24" s="95" t="str">
        <f>H19</f>
        <v>01 июля 2025</v>
      </c>
      <c r="K24" s="1"/>
      <c r="L24" s="1"/>
      <c r="M24" s="1"/>
      <c r="P24" s="384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88"/>
      <c r="M25" s="388"/>
      <c r="O25" s="38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88"/>
      <c r="M26" s="388"/>
      <c r="O26" s="388" t="s">
        <v>16</v>
      </c>
      <c r="P26" s="17" t="str">
        <f>H19</f>
        <v>01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85"/>
      <c r="I27" s="385"/>
      <c r="J27" s="385"/>
      <c r="L27" s="388"/>
      <c r="M27" s="388"/>
      <c r="O27" s="38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85"/>
      <c r="I28" s="385"/>
      <c r="J28" s="385"/>
      <c r="L28" s="388"/>
      <c r="M28" s="388"/>
      <c r="O28" s="38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88"/>
      <c r="M29" s="388"/>
      <c r="O29" s="38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88"/>
      <c r="M30" s="388"/>
      <c r="O30" s="38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88"/>
      <c r="M31" s="388"/>
      <c r="O31" s="38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88"/>
      <c r="M32" s="388"/>
      <c r="O32" s="38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45834</v>
      </c>
      <c r="I34" s="387" t="s">
        <v>150</v>
      </c>
      <c r="J34" s="387" t="s">
        <v>151</v>
      </c>
      <c r="K34" s="96">
        <f>H34</f>
        <v>45834</v>
      </c>
      <c r="L34" s="387" t="s">
        <v>150</v>
      </c>
      <c r="M34" s="387" t="s">
        <v>151</v>
      </c>
      <c r="N34" s="96">
        <f>H34</f>
        <v>45834</v>
      </c>
      <c r="O34" s="387" t="s">
        <v>150</v>
      </c>
      <c r="P34" s="387" t="s">
        <v>151</v>
      </c>
    </row>
    <row r="35" spans="1:16" x14ac:dyDescent="0.3">
      <c r="A35" s="386">
        <v>1</v>
      </c>
      <c r="B35" s="386">
        <f t="shared" ref="B35:G35" si="0">SUM(A35+1)</f>
        <v>2</v>
      </c>
      <c r="C35" s="386">
        <f t="shared" si="0"/>
        <v>3</v>
      </c>
      <c r="D35" s="386">
        <f t="shared" si="0"/>
        <v>4</v>
      </c>
      <c r="E35" s="386">
        <f t="shared" si="0"/>
        <v>5</v>
      </c>
      <c r="F35" s="386">
        <f t="shared" si="0"/>
        <v>6</v>
      </c>
      <c r="G35" s="386">
        <f t="shared" si="0"/>
        <v>7</v>
      </c>
      <c r="H35" s="386">
        <v>8</v>
      </c>
      <c r="I35" s="386">
        <v>9</v>
      </c>
      <c r="J35" s="386">
        <v>10</v>
      </c>
      <c r="K35" s="386">
        <v>11</v>
      </c>
      <c r="L35" s="386">
        <v>12</v>
      </c>
      <c r="M35" s="386">
        <v>13</v>
      </c>
      <c r="N35" s="386">
        <v>14</v>
      </c>
      <c r="O35" s="386">
        <v>15</v>
      </c>
      <c r="P35" s="386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1000000</v>
      </c>
      <c r="I53" s="32">
        <v>-317701.59999999998</v>
      </c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13262136.060000001</v>
      </c>
      <c r="I67" s="83">
        <f t="shared" ref="I67:P67" si="4">SUM(I37:I66)</f>
        <v>-317701.59999999998</v>
      </c>
      <c r="J67" s="83">
        <f t="shared" si="4"/>
        <v>12944434.460000001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86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86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230624.78999999998</v>
      </c>
      <c r="I72" s="32"/>
      <c r="J72" s="32">
        <f t="shared" ref="J72:J104" si="5">H72+I72</f>
        <v>230624.78999999998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86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86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86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86" t="s">
        <v>103</v>
      </c>
      <c r="B87" s="40" t="s">
        <v>43</v>
      </c>
      <c r="C87" s="40" t="s">
        <v>100</v>
      </c>
      <c r="D87" s="29" t="s">
        <v>101</v>
      </c>
      <c r="E87" s="386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86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25469.690000000002</v>
      </c>
      <c r="I91" s="32"/>
      <c r="J91" s="32">
        <f t="shared" si="5"/>
        <v>25469.690000000002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13033816.579999998</v>
      </c>
      <c r="I105" s="98">
        <f t="shared" ref="I105:P105" si="8">SUM(I69:I104)</f>
        <v>0</v>
      </c>
      <c r="J105" s="98">
        <f t="shared" si="8"/>
        <v>13033816.579999998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24038785.849999998</v>
      </c>
      <c r="I127" s="32"/>
      <c r="J127" s="32">
        <f t="shared" ref="J127:J130" si="14">H127+I127</f>
        <v>24038785.849999998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48084.91</v>
      </c>
      <c r="I128" s="32"/>
      <c r="J128" s="32">
        <f t="shared" si="14"/>
        <v>48084.91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40699614.329999998</v>
      </c>
      <c r="I132" s="32"/>
      <c r="J132" s="32">
        <f t="shared" ref="J132:J139" si="18">H132+I132</f>
        <v>40699614.329999998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76595.650000000009</v>
      </c>
      <c r="I133" s="32"/>
      <c r="J133" s="32">
        <f t="shared" si="18"/>
        <v>76595.650000000009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/>
      <c r="J135" s="32">
        <f t="shared" si="18"/>
        <v>54991.59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/>
      <c r="J136" s="32">
        <f t="shared" si="18"/>
        <v>2096776.4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0</v>
      </c>
      <c r="J140" s="101">
        <f t="shared" si="20"/>
        <v>52022944.899999999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0</v>
      </c>
      <c r="J141" s="101">
        <f t="shared" si="21"/>
        <v>81262618.019999996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ht="26.4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129429299.42999999</v>
      </c>
      <c r="I186" s="103">
        <f t="shared" si="51"/>
        <v>-317701.59999999998</v>
      </c>
      <c r="J186" s="103">
        <f t="shared" si="51"/>
        <v>129111597.83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83"/>
      <c r="C190" s="383"/>
      <c r="D190" s="383"/>
      <c r="E190" s="383"/>
      <c r="F190" s="383"/>
      <c r="G190" s="383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152</v>
      </c>
      <c r="B191" s="73"/>
      <c r="C191" s="75"/>
      <c r="D191" s="75"/>
      <c r="E191" s="5"/>
      <c r="F191" s="695" t="s">
        <v>138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F191:G191"/>
    <mergeCell ref="B192:D192"/>
    <mergeCell ref="F192:G192"/>
    <mergeCell ref="F194:G194"/>
    <mergeCell ref="B195:D195"/>
    <mergeCell ref="F195:G195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72" zoomScale="70" zoomScaleNormal="70" workbookViewId="0">
      <selection activeCell="I73" sqref="I7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333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84"/>
      <c r="B22" s="384"/>
      <c r="C22" s="384"/>
      <c r="D22" s="384"/>
      <c r="E22" s="384"/>
      <c r="F22" s="384"/>
      <c r="G22" s="384"/>
      <c r="H22" s="384"/>
      <c r="I22" s="384"/>
      <c r="J22" s="384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334</v>
      </c>
      <c r="C24" s="703"/>
      <c r="D24" s="703"/>
      <c r="E24" s="703"/>
      <c r="F24" s="703"/>
      <c r="G24" s="703"/>
      <c r="H24" s="703"/>
      <c r="I24" s="703"/>
      <c r="J24" s="95" t="str">
        <f>H19</f>
        <v>02 июля 2025</v>
      </c>
      <c r="K24" s="1"/>
      <c r="L24" s="1"/>
      <c r="M24" s="1"/>
      <c r="P24" s="384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88"/>
      <c r="M25" s="388"/>
      <c r="O25" s="38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88"/>
      <c r="M26" s="388"/>
      <c r="O26" s="388" t="s">
        <v>16</v>
      </c>
      <c r="P26" s="17" t="str">
        <f>H19</f>
        <v>02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85"/>
      <c r="I27" s="385"/>
      <c r="J27" s="385"/>
      <c r="L27" s="388"/>
      <c r="M27" s="388"/>
      <c r="O27" s="38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85"/>
      <c r="I28" s="385"/>
      <c r="J28" s="385"/>
      <c r="L28" s="388"/>
      <c r="M28" s="388"/>
      <c r="O28" s="38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88"/>
      <c r="M29" s="388"/>
      <c r="O29" s="38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88"/>
      <c r="M30" s="388"/>
      <c r="O30" s="38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88"/>
      <c r="M31" s="388"/>
      <c r="O31" s="38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88"/>
      <c r="M32" s="388"/>
      <c r="O32" s="38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45839</v>
      </c>
      <c r="I34" s="387" t="s">
        <v>150</v>
      </c>
      <c r="J34" s="387" t="s">
        <v>151</v>
      </c>
      <c r="K34" s="96">
        <f>H34</f>
        <v>45839</v>
      </c>
      <c r="L34" s="387" t="s">
        <v>150</v>
      </c>
      <c r="M34" s="387" t="s">
        <v>151</v>
      </c>
      <c r="N34" s="96">
        <f>H34</f>
        <v>45839</v>
      </c>
      <c r="O34" s="387" t="s">
        <v>150</v>
      </c>
      <c r="P34" s="387" t="s">
        <v>151</v>
      </c>
    </row>
    <row r="35" spans="1:16" x14ac:dyDescent="0.3">
      <c r="A35" s="386">
        <v>1</v>
      </c>
      <c r="B35" s="386">
        <f t="shared" ref="B35:G35" si="0">SUM(A35+1)</f>
        <v>2</v>
      </c>
      <c r="C35" s="386">
        <f t="shared" si="0"/>
        <v>3</v>
      </c>
      <c r="D35" s="386">
        <f t="shared" si="0"/>
        <v>4</v>
      </c>
      <c r="E35" s="386">
        <f t="shared" si="0"/>
        <v>5</v>
      </c>
      <c r="F35" s="386">
        <f t="shared" si="0"/>
        <v>6</v>
      </c>
      <c r="G35" s="386">
        <f t="shared" si="0"/>
        <v>7</v>
      </c>
      <c r="H35" s="386">
        <v>8</v>
      </c>
      <c r="I35" s="386">
        <v>9</v>
      </c>
      <c r="J35" s="386">
        <v>10</v>
      </c>
      <c r="K35" s="386">
        <v>11</v>
      </c>
      <c r="L35" s="386">
        <v>12</v>
      </c>
      <c r="M35" s="386">
        <v>13</v>
      </c>
      <c r="N35" s="386">
        <v>14</v>
      </c>
      <c r="O35" s="386">
        <v>15</v>
      </c>
      <c r="P35" s="386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/>
      <c r="J39" s="32">
        <f t="shared" ref="J39:J66" si="1">H39+I39</f>
        <v>30000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/>
      <c r="J43" s="32">
        <f t="shared" si="1"/>
        <v>13894.08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/>
      <c r="J49" s="32">
        <f t="shared" si="1"/>
        <v>91133.73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/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/>
      <c r="J55" s="32">
        <f t="shared" si="1"/>
        <v>10000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/>
      <c r="J58" s="32">
        <f t="shared" si="1"/>
        <v>30300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12944434.460000001</v>
      </c>
      <c r="I67" s="83">
        <f t="shared" ref="I67:P67" si="4">SUM(I37:I66)</f>
        <v>0</v>
      </c>
      <c r="J67" s="83">
        <f t="shared" si="4"/>
        <v>12944434.460000001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86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86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230624.78999999998</v>
      </c>
      <c r="I72" s="32">
        <v>59200</v>
      </c>
      <c r="J72" s="32">
        <f t="shared" ref="J72:J104" si="5">H72+I72</f>
        <v>289824.78999999998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86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86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86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/>
      <c r="J76" s="32">
        <f t="shared" si="5"/>
        <v>3576721.75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/>
      <c r="J80" s="32">
        <f t="shared" si="5"/>
        <v>59536.4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86" t="s">
        <v>103</v>
      </c>
      <c r="B87" s="40" t="s">
        <v>43</v>
      </c>
      <c r="C87" s="40" t="s">
        <v>100</v>
      </c>
      <c r="D87" s="29" t="s">
        <v>101</v>
      </c>
      <c r="E87" s="386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86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/>
      <c r="J89" s="32">
        <f t="shared" si="5"/>
        <v>84296.09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25469.690000000002</v>
      </c>
      <c r="I91" s="32"/>
      <c r="J91" s="32">
        <f t="shared" si="5"/>
        <v>25469.690000000002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/>
      <c r="J92" s="32">
        <f t="shared" si="5"/>
        <v>30000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13033816.579999998</v>
      </c>
      <c r="I105" s="98">
        <f t="shared" ref="I105:P105" si="8">SUM(I69:I104)</f>
        <v>59200</v>
      </c>
      <c r="J105" s="98">
        <f t="shared" si="8"/>
        <v>13093016.579999998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24038785.849999998</v>
      </c>
      <c r="I127" s="32">
        <v>-5217.24</v>
      </c>
      <c r="J127" s="32">
        <f t="shared" ref="J127:J130" si="14">H127+I127</f>
        <v>24033568.609999999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48084.91</v>
      </c>
      <c r="I128" s="32">
        <v>5217.24</v>
      </c>
      <c r="J128" s="32">
        <f t="shared" si="14"/>
        <v>53302.15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40699614.329999998</v>
      </c>
      <c r="I132" s="32">
        <v>-3537.24</v>
      </c>
      <c r="J132" s="32">
        <f t="shared" ref="J132:J139" si="18">H132+I132</f>
        <v>40696077.089999996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76595.650000000009</v>
      </c>
      <c r="I133" s="32">
        <v>3537.24</v>
      </c>
      <c r="J133" s="32">
        <f t="shared" si="18"/>
        <v>80132.890000000014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/>
      <c r="J135" s="32">
        <f t="shared" si="18"/>
        <v>54991.59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/>
      <c r="J136" s="32">
        <f t="shared" si="18"/>
        <v>2096776.4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0</v>
      </c>
      <c r="J140" s="101">
        <f t="shared" si="20"/>
        <v>52022944.899999999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0</v>
      </c>
      <c r="J141" s="101">
        <f t="shared" si="21"/>
        <v>81262618.019999996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ht="26.4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129111597.83</v>
      </c>
      <c r="I186" s="103">
        <f t="shared" si="51"/>
        <v>59200</v>
      </c>
      <c r="J186" s="103">
        <f t="shared" si="51"/>
        <v>129170797.83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83"/>
      <c r="C190" s="383"/>
      <c r="D190" s="383"/>
      <c r="E190" s="383"/>
      <c r="F190" s="383"/>
      <c r="G190" s="383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152</v>
      </c>
      <c r="B191" s="73"/>
      <c r="C191" s="75"/>
      <c r="D191" s="75"/>
      <c r="E191" s="5"/>
      <c r="F191" s="695" t="s">
        <v>138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F191:G191"/>
    <mergeCell ref="B192:D192"/>
    <mergeCell ref="F192:G192"/>
    <mergeCell ref="F194:G194"/>
    <mergeCell ref="B195:D195"/>
    <mergeCell ref="F195:G195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173" zoomScale="70" zoomScaleNormal="70" workbookViewId="0">
      <selection activeCell="J80" sqref="J80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336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89"/>
      <c r="B22" s="389"/>
      <c r="C22" s="389"/>
      <c r="D22" s="389"/>
      <c r="E22" s="389"/>
      <c r="F22" s="389"/>
      <c r="G22" s="389"/>
      <c r="H22" s="389"/>
      <c r="I22" s="389"/>
      <c r="J22" s="38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337</v>
      </c>
      <c r="C24" s="703"/>
      <c r="D24" s="703"/>
      <c r="E24" s="703"/>
      <c r="F24" s="703"/>
      <c r="G24" s="703"/>
      <c r="H24" s="703"/>
      <c r="I24" s="703"/>
      <c r="J24" s="95" t="str">
        <f>H19</f>
        <v>09 июля 2025</v>
      </c>
      <c r="K24" s="1"/>
      <c r="L24" s="1"/>
      <c r="M24" s="1"/>
      <c r="P24" s="38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394"/>
      <c r="M25" s="394"/>
      <c r="O25" s="39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394"/>
      <c r="M26" s="394"/>
      <c r="O26" s="394" t="s">
        <v>16</v>
      </c>
      <c r="P26" s="17" t="str">
        <f>H19</f>
        <v>09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90"/>
      <c r="I27" s="390"/>
      <c r="J27" s="390"/>
      <c r="L27" s="394"/>
      <c r="M27" s="394"/>
      <c r="O27" s="39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90"/>
      <c r="I28" s="390"/>
      <c r="J28" s="390"/>
      <c r="L28" s="394"/>
      <c r="M28" s="394"/>
      <c r="O28" s="39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394"/>
      <c r="M29" s="394"/>
      <c r="O29" s="39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394"/>
      <c r="M30" s="394"/>
      <c r="O30" s="39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394"/>
      <c r="M31" s="394"/>
      <c r="O31" s="39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394"/>
      <c r="M32" s="394"/>
      <c r="O32" s="39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45839</v>
      </c>
      <c r="I34" s="392" t="s">
        <v>150</v>
      </c>
      <c r="J34" s="392" t="s">
        <v>151</v>
      </c>
      <c r="K34" s="96">
        <f>H34</f>
        <v>45839</v>
      </c>
      <c r="L34" s="392" t="s">
        <v>150</v>
      </c>
      <c r="M34" s="392" t="s">
        <v>151</v>
      </c>
      <c r="N34" s="96">
        <f>H34</f>
        <v>45839</v>
      </c>
      <c r="O34" s="392" t="s">
        <v>150</v>
      </c>
      <c r="P34" s="392" t="s">
        <v>151</v>
      </c>
    </row>
    <row r="35" spans="1:16" x14ac:dyDescent="0.3">
      <c r="A35" s="391">
        <v>1</v>
      </c>
      <c r="B35" s="391">
        <f t="shared" ref="B35:G35" si="0">SUM(A35+1)</f>
        <v>2</v>
      </c>
      <c r="C35" s="391">
        <f t="shared" si="0"/>
        <v>3</v>
      </c>
      <c r="D35" s="391">
        <f t="shared" si="0"/>
        <v>4</v>
      </c>
      <c r="E35" s="391">
        <f t="shared" si="0"/>
        <v>5</v>
      </c>
      <c r="F35" s="391">
        <f t="shared" si="0"/>
        <v>6</v>
      </c>
      <c r="G35" s="391">
        <f t="shared" si="0"/>
        <v>7</v>
      </c>
      <c r="H35" s="391">
        <v>8</v>
      </c>
      <c r="I35" s="391">
        <v>9</v>
      </c>
      <c r="J35" s="391">
        <v>10</v>
      </c>
      <c r="K35" s="391">
        <v>11</v>
      </c>
      <c r="L35" s="391">
        <v>12</v>
      </c>
      <c r="M35" s="391">
        <v>13</v>
      </c>
      <c r="N35" s="391">
        <v>14</v>
      </c>
      <c r="O35" s="391">
        <v>15</v>
      </c>
      <c r="P35" s="391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30000</v>
      </c>
      <c r="I39" s="32">
        <v>52998</v>
      </c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13894.08</v>
      </c>
      <c r="I43" s="32">
        <v>-67.63</v>
      </c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91133.73</v>
      </c>
      <c r="I49" s="32">
        <v>-12312.37</v>
      </c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/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10000</v>
      </c>
      <c r="I55" s="32">
        <v>-10000</v>
      </c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30300</v>
      </c>
      <c r="I58" s="32">
        <v>22380</v>
      </c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12944434.460000001</v>
      </c>
      <c r="I67" s="83">
        <f t="shared" ref="I67:P67" si="4">SUM(I37:I66)</f>
        <v>52998</v>
      </c>
      <c r="J67" s="83">
        <f t="shared" si="4"/>
        <v>12997432.460000001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91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91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289824.78999999998</v>
      </c>
      <c r="I72" s="32"/>
      <c r="J72" s="32">
        <f t="shared" ref="J72:J104" si="5">H72+I72</f>
        <v>289824.78999999998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91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91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91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3576721.75</v>
      </c>
      <c r="I76" s="32">
        <v>1381515</v>
      </c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59536.4</v>
      </c>
      <c r="I80" s="32">
        <v>-11498.99</v>
      </c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/>
      <c r="J83" s="32">
        <f t="shared" si="5"/>
        <v>94200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91" t="s">
        <v>103</v>
      </c>
      <c r="B87" s="40" t="s">
        <v>43</v>
      </c>
      <c r="C87" s="40" t="s">
        <v>100</v>
      </c>
      <c r="D87" s="29" t="s">
        <v>101</v>
      </c>
      <c r="E87" s="391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91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84296.09</v>
      </c>
      <c r="I89" s="32">
        <v>16519.91</v>
      </c>
      <c r="J89" s="32">
        <f t="shared" si="5"/>
        <v>100816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25469.690000000002</v>
      </c>
      <c r="I91" s="32">
        <f>13000-2872.69</f>
        <v>10127.31</v>
      </c>
      <c r="J91" s="32">
        <f t="shared" si="5"/>
        <v>35597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30000</v>
      </c>
      <c r="I92" s="32">
        <f>-13000-2148.23</f>
        <v>-15148.23</v>
      </c>
      <c r="J92" s="32">
        <f t="shared" si="5"/>
        <v>14851.77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/>
      <c r="J94" s="32">
        <f t="shared" si="5"/>
        <v>150000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/>
      <c r="J95" s="32">
        <f t="shared" si="5"/>
        <v>54556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/>
      <c r="J96" s="32">
        <f t="shared" si="5"/>
        <v>22500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/>
      <c r="J97" s="32">
        <f t="shared" si="5"/>
        <v>65444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13093016.579999998</v>
      </c>
      <c r="I105" s="98">
        <f t="shared" ref="I105:P105" si="8">SUM(I69:I104)</f>
        <v>1381515</v>
      </c>
      <c r="J105" s="98">
        <f t="shared" si="8"/>
        <v>14474531.579999998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24033568.609999999</v>
      </c>
      <c r="I127" s="32"/>
      <c r="J127" s="32">
        <f t="shared" ref="J127:J130" si="14">H127+I127</f>
        <v>24033568.609999999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53302.15</v>
      </c>
      <c r="I128" s="32"/>
      <c r="J128" s="32">
        <f t="shared" si="14"/>
        <v>53302.15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40696077.089999996</v>
      </c>
      <c r="I132" s="32"/>
      <c r="J132" s="32">
        <f t="shared" ref="J132:J139" si="18">H132+I132</f>
        <v>40696077.089999996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80132.890000000014</v>
      </c>
      <c r="I133" s="32"/>
      <c r="J133" s="32">
        <f t="shared" si="18"/>
        <v>80132.890000000014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/>
      <c r="J135" s="32">
        <f t="shared" si="18"/>
        <v>54991.59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/>
      <c r="J136" s="32">
        <f t="shared" si="18"/>
        <v>2096776.4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0</v>
      </c>
      <c r="J140" s="101">
        <f t="shared" si="20"/>
        <v>52022944.899999999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0</v>
      </c>
      <c r="J141" s="101">
        <f t="shared" si="21"/>
        <v>81262618.019999996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129170797.83</v>
      </c>
      <c r="I186" s="103">
        <f t="shared" si="51"/>
        <v>1434513</v>
      </c>
      <c r="J186" s="103">
        <f t="shared" si="51"/>
        <v>130605310.83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93"/>
      <c r="C190" s="393"/>
      <c r="D190" s="393"/>
      <c r="E190" s="393"/>
      <c r="F190" s="393"/>
      <c r="G190" s="393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152</v>
      </c>
      <c r="B191" s="73"/>
      <c r="C191" s="75"/>
      <c r="D191" s="75"/>
      <c r="E191" s="5"/>
      <c r="F191" s="695" t="s">
        <v>138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F191:G191"/>
    <mergeCell ref="B192:D192"/>
    <mergeCell ref="F192:G192"/>
    <mergeCell ref="F194:G194"/>
    <mergeCell ref="B195:D195"/>
    <mergeCell ref="F195:G195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9" zoomScale="70" zoomScaleNormal="70" workbookViewId="0">
      <selection activeCell="H35" sqref="H3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338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396"/>
      <c r="B22" s="396"/>
      <c r="C22" s="396"/>
      <c r="D22" s="396"/>
      <c r="E22" s="396"/>
      <c r="F22" s="396"/>
      <c r="G22" s="396"/>
      <c r="H22" s="396"/>
      <c r="I22" s="396"/>
      <c r="J22" s="39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339</v>
      </c>
      <c r="C24" s="703"/>
      <c r="D24" s="703"/>
      <c r="E24" s="703"/>
      <c r="F24" s="703"/>
      <c r="G24" s="703"/>
      <c r="H24" s="703"/>
      <c r="I24" s="703"/>
      <c r="J24" s="95" t="str">
        <f>H19</f>
        <v>10 июля 2025</v>
      </c>
      <c r="K24" s="1"/>
      <c r="L24" s="1"/>
      <c r="M24" s="1"/>
      <c r="P24" s="39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00"/>
      <c r="M25" s="400"/>
      <c r="O25" s="40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00"/>
      <c r="M26" s="400"/>
      <c r="O26" s="400" t="s">
        <v>16</v>
      </c>
      <c r="P26" s="17" t="str">
        <f>H19</f>
        <v>10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397"/>
      <c r="I27" s="397"/>
      <c r="J27" s="397"/>
      <c r="L27" s="400"/>
      <c r="M27" s="400"/>
      <c r="O27" s="40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397"/>
      <c r="I28" s="397"/>
      <c r="J28" s="397"/>
      <c r="L28" s="400"/>
      <c r="M28" s="400"/>
      <c r="O28" s="40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400"/>
      <c r="M29" s="400"/>
      <c r="O29" s="40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400"/>
      <c r="M30" s="400"/>
      <c r="O30" s="40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400"/>
      <c r="M31" s="400"/>
      <c r="O31" s="40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400"/>
      <c r="M32" s="400"/>
      <c r="O32" s="40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45847</v>
      </c>
      <c r="I34" s="399" t="s">
        <v>150</v>
      </c>
      <c r="J34" s="399" t="s">
        <v>151</v>
      </c>
      <c r="K34" s="96">
        <f>H34</f>
        <v>45847</v>
      </c>
      <c r="L34" s="399" t="s">
        <v>150</v>
      </c>
      <c r="M34" s="399" t="s">
        <v>151</v>
      </c>
      <c r="N34" s="96">
        <f>H34</f>
        <v>45847</v>
      </c>
      <c r="O34" s="399" t="s">
        <v>150</v>
      </c>
      <c r="P34" s="399" t="s">
        <v>151</v>
      </c>
    </row>
    <row r="35" spans="1:16" x14ac:dyDescent="0.3">
      <c r="A35" s="398">
        <v>1</v>
      </c>
      <c r="B35" s="398">
        <f t="shared" ref="B35:G35" si="0">SUM(A35+1)</f>
        <v>2</v>
      </c>
      <c r="C35" s="398">
        <f t="shared" si="0"/>
        <v>3</v>
      </c>
      <c r="D35" s="398">
        <f t="shared" si="0"/>
        <v>4</v>
      </c>
      <c r="E35" s="398">
        <f t="shared" si="0"/>
        <v>5</v>
      </c>
      <c r="F35" s="398">
        <f t="shared" si="0"/>
        <v>6</v>
      </c>
      <c r="G35" s="398">
        <f t="shared" si="0"/>
        <v>7</v>
      </c>
      <c r="H35" s="398">
        <v>8</v>
      </c>
      <c r="I35" s="398">
        <v>9</v>
      </c>
      <c r="J35" s="398">
        <v>10</v>
      </c>
      <c r="K35" s="398">
        <v>11</v>
      </c>
      <c r="L35" s="398">
        <v>12</v>
      </c>
      <c r="M35" s="398">
        <v>13</v>
      </c>
      <c r="N35" s="398">
        <v>14</v>
      </c>
      <c r="O35" s="398">
        <v>15</v>
      </c>
      <c r="P35" s="398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82998</v>
      </c>
      <c r="I39" s="32"/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13826.45</v>
      </c>
      <c r="I43" s="32"/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78821.36</v>
      </c>
      <c r="I49" s="32"/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/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0</v>
      </c>
      <c r="I55" s="32"/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52680</v>
      </c>
      <c r="I58" s="32"/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12997432.460000001</v>
      </c>
      <c r="I67" s="83">
        <f t="shared" ref="I67:P67" si="4">SUM(I37:I66)</f>
        <v>0</v>
      </c>
      <c r="J67" s="83">
        <f t="shared" si="4"/>
        <v>12997432.460000001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398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398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289824.78999999998</v>
      </c>
      <c r="I72" s="32"/>
      <c r="J72" s="32">
        <f t="shared" ref="J72:J104" si="5">H72+I72</f>
        <v>289824.78999999998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398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398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398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4958236.75</v>
      </c>
      <c r="I76" s="32"/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48037.41</v>
      </c>
      <c r="I80" s="32"/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94200</v>
      </c>
      <c r="I83" s="32">
        <v>26000</v>
      </c>
      <c r="J83" s="32">
        <f t="shared" si="5"/>
        <v>120200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398" t="s">
        <v>103</v>
      </c>
      <c r="B87" s="40" t="s">
        <v>43</v>
      </c>
      <c r="C87" s="40" t="s">
        <v>100</v>
      </c>
      <c r="D87" s="29" t="s">
        <v>101</v>
      </c>
      <c r="E87" s="398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398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100816</v>
      </c>
      <c r="I89" s="32"/>
      <c r="J89" s="32">
        <f t="shared" si="5"/>
        <v>100816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35597</v>
      </c>
      <c r="I91" s="32"/>
      <c r="J91" s="32">
        <f t="shared" si="5"/>
        <v>35597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14851.77</v>
      </c>
      <c r="I92" s="32">
        <v>-1961.05</v>
      </c>
      <c r="J92" s="32">
        <f t="shared" si="5"/>
        <v>12890.720000000001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150000</v>
      </c>
      <c r="I94" s="32">
        <v>-21469</v>
      </c>
      <c r="J94" s="32">
        <f t="shared" si="5"/>
        <v>128531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54556</v>
      </c>
      <c r="I95" s="32">
        <v>21469</v>
      </c>
      <c r="J95" s="32">
        <f t="shared" si="5"/>
        <v>76025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22500</v>
      </c>
      <c r="I96" s="32">
        <v>-22500</v>
      </c>
      <c r="J96" s="32">
        <f t="shared" si="5"/>
        <v>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65444</v>
      </c>
      <c r="I97" s="32">
        <v>-1538.95</v>
      </c>
      <c r="J97" s="32">
        <f t="shared" si="5"/>
        <v>63905.05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14474531.579999998</v>
      </c>
      <c r="I105" s="98">
        <f t="shared" ref="I105:P105" si="8">SUM(I69:I104)</f>
        <v>0</v>
      </c>
      <c r="J105" s="98">
        <f t="shared" si="8"/>
        <v>14474531.58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24033568.609999999</v>
      </c>
      <c r="I127" s="32"/>
      <c r="J127" s="32">
        <f t="shared" ref="J127:J130" si="14">H127+I127</f>
        <v>24033568.609999999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53302.15</v>
      </c>
      <c r="I128" s="32"/>
      <c r="J128" s="32">
        <f t="shared" si="14"/>
        <v>53302.15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40696077.089999996</v>
      </c>
      <c r="I132" s="32"/>
      <c r="J132" s="32">
        <f t="shared" ref="J132:J139" si="18">H132+I132</f>
        <v>40696077.089999996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80132.890000000014</v>
      </c>
      <c r="I133" s="32"/>
      <c r="J133" s="32">
        <f t="shared" si="18"/>
        <v>80132.890000000014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54991.59</v>
      </c>
      <c r="I135" s="32">
        <v>-5577.59</v>
      </c>
      <c r="J135" s="32">
        <f t="shared" si="18"/>
        <v>49414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2096776.4</v>
      </c>
      <c r="I136" s="32">
        <v>-524445.09</v>
      </c>
      <c r="J136" s="32">
        <f t="shared" si="18"/>
        <v>1572331.31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52022944.899999999</v>
      </c>
      <c r="I140" s="101">
        <f t="shared" ref="I140:P140" si="20">SUM(I132:I139)</f>
        <v>-530022.67999999993</v>
      </c>
      <c r="J140" s="101">
        <f t="shared" si="20"/>
        <v>51492922.219999999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81262618.019999996</v>
      </c>
      <c r="I141" s="101">
        <f t="shared" ref="I141:P141" si="21">I131+I140</f>
        <v>-530022.67999999993</v>
      </c>
      <c r="J141" s="101">
        <f t="shared" si="21"/>
        <v>80732595.340000004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ht="26.4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/>
      <c r="J181" s="32">
        <f>SUM(H181:I181)</f>
        <v>302848.34999999998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/>
      <c r="J182" s="32">
        <f t="shared" ref="J182:J184" si="49">SUM(H182:I182)</f>
        <v>13336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/>
      <c r="J183" s="32">
        <f t="shared" si="49"/>
        <v>53286.270000000004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0</v>
      </c>
      <c r="J185" s="101">
        <f t="shared" si="50"/>
        <v>373548.35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130605310.83</v>
      </c>
      <c r="I186" s="103">
        <f t="shared" si="51"/>
        <v>-530022.67999999993</v>
      </c>
      <c r="J186" s="103">
        <f t="shared" si="51"/>
        <v>130075288.14999999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395"/>
      <c r="C190" s="395"/>
      <c r="D190" s="395"/>
      <c r="E190" s="395"/>
      <c r="F190" s="395"/>
      <c r="G190" s="395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152</v>
      </c>
      <c r="B191" s="73"/>
      <c r="C191" s="75"/>
      <c r="D191" s="75"/>
      <c r="E191" s="5"/>
      <c r="F191" s="695" t="s">
        <v>138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F191:G191"/>
    <mergeCell ref="B192:D192"/>
    <mergeCell ref="F192:G192"/>
    <mergeCell ref="F194:G194"/>
    <mergeCell ref="B195:D195"/>
    <mergeCell ref="F195:G195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158" zoomScale="70" zoomScaleNormal="70" workbookViewId="0">
      <selection activeCell="I184" sqref="I184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340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01"/>
      <c r="B22" s="401"/>
      <c r="C22" s="401"/>
      <c r="D22" s="401"/>
      <c r="E22" s="401"/>
      <c r="F22" s="401"/>
      <c r="G22" s="401"/>
      <c r="H22" s="401"/>
      <c r="I22" s="401"/>
      <c r="J22" s="40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341</v>
      </c>
      <c r="C24" s="703"/>
      <c r="D24" s="703"/>
      <c r="E24" s="703"/>
      <c r="F24" s="703"/>
      <c r="G24" s="703"/>
      <c r="H24" s="703"/>
      <c r="I24" s="703"/>
      <c r="J24" s="95" t="str">
        <f>H19</f>
        <v>17 июля 2025</v>
      </c>
      <c r="K24" s="1"/>
      <c r="L24" s="1"/>
      <c r="M24" s="1"/>
      <c r="P24" s="40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06"/>
      <c r="M25" s="406"/>
      <c r="O25" s="40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06"/>
      <c r="M26" s="406"/>
      <c r="O26" s="406" t="s">
        <v>16</v>
      </c>
      <c r="P26" s="17" t="str">
        <f>H19</f>
        <v>17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402"/>
      <c r="I27" s="402"/>
      <c r="J27" s="402"/>
      <c r="L27" s="406"/>
      <c r="M27" s="406"/>
      <c r="O27" s="40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402"/>
      <c r="I28" s="402"/>
      <c r="J28" s="402"/>
      <c r="L28" s="406"/>
      <c r="M28" s="406"/>
      <c r="O28" s="40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406"/>
      <c r="M29" s="406"/>
      <c r="O29" s="40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406"/>
      <c r="M30" s="406"/>
      <c r="O30" s="40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406"/>
      <c r="M31" s="406"/>
      <c r="O31" s="40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406"/>
      <c r="M32" s="406"/>
      <c r="O32" s="40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45848</v>
      </c>
      <c r="I34" s="404" t="s">
        <v>150</v>
      </c>
      <c r="J34" s="404" t="s">
        <v>151</v>
      </c>
      <c r="K34" s="96">
        <f>H34</f>
        <v>45848</v>
      </c>
      <c r="L34" s="404" t="s">
        <v>150</v>
      </c>
      <c r="M34" s="404" t="s">
        <v>151</v>
      </c>
      <c r="N34" s="96">
        <f>H34</f>
        <v>45848</v>
      </c>
      <c r="O34" s="404" t="s">
        <v>150</v>
      </c>
      <c r="P34" s="404" t="s">
        <v>151</v>
      </c>
    </row>
    <row r="35" spans="1:16" x14ac:dyDescent="0.3">
      <c r="A35" s="403">
        <v>1</v>
      </c>
      <c r="B35" s="403">
        <f t="shared" ref="B35:G35" si="0">SUM(A35+1)</f>
        <v>2</v>
      </c>
      <c r="C35" s="403">
        <f t="shared" si="0"/>
        <v>3</v>
      </c>
      <c r="D35" s="403">
        <f t="shared" si="0"/>
        <v>4</v>
      </c>
      <c r="E35" s="403">
        <f t="shared" si="0"/>
        <v>5</v>
      </c>
      <c r="F35" s="403">
        <f t="shared" si="0"/>
        <v>6</v>
      </c>
      <c r="G35" s="403">
        <f t="shared" si="0"/>
        <v>7</v>
      </c>
      <c r="H35" s="403">
        <v>8</v>
      </c>
      <c r="I35" s="403">
        <v>9</v>
      </c>
      <c r="J35" s="403">
        <v>10</v>
      </c>
      <c r="K35" s="403">
        <v>11</v>
      </c>
      <c r="L35" s="403">
        <v>12</v>
      </c>
      <c r="M35" s="403">
        <v>13</v>
      </c>
      <c r="N35" s="403">
        <v>14</v>
      </c>
      <c r="O35" s="403">
        <v>15</v>
      </c>
      <c r="P35" s="403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82998</v>
      </c>
      <c r="I39" s="32"/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13826.45</v>
      </c>
      <c r="I43" s="32"/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78821.36</v>
      </c>
      <c r="I49" s="32"/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/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0</v>
      </c>
      <c r="I55" s="32"/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52680</v>
      </c>
      <c r="I58" s="32"/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12997432.460000001</v>
      </c>
      <c r="I67" s="83">
        <f t="shared" ref="I67:P67" si="4">SUM(I37:I66)</f>
        <v>0</v>
      </c>
      <c r="J67" s="83">
        <f t="shared" si="4"/>
        <v>12997432.460000001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403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403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289824.78999999998</v>
      </c>
      <c r="I72" s="32"/>
      <c r="J72" s="32">
        <f t="shared" ref="J72:J104" si="5">H72+I72</f>
        <v>289824.78999999998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403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403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403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4958236.75</v>
      </c>
      <c r="I76" s="32"/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48037.41</v>
      </c>
      <c r="I80" s="32"/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/>
      <c r="J82" s="32">
        <f t="shared" si="5"/>
        <v>13200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120200</v>
      </c>
      <c r="I83" s="32"/>
      <c r="J83" s="32">
        <f t="shared" si="5"/>
        <v>120200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/>
      <c r="J84" s="32">
        <f t="shared" si="5"/>
        <v>153970.29999999999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/>
      <c r="J86" s="32">
        <f t="shared" si="5"/>
        <v>63765.84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403" t="s">
        <v>103</v>
      </c>
      <c r="B87" s="40" t="s">
        <v>43</v>
      </c>
      <c r="C87" s="40" t="s">
        <v>100</v>
      </c>
      <c r="D87" s="29" t="s">
        <v>101</v>
      </c>
      <c r="E87" s="403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403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100816</v>
      </c>
      <c r="I89" s="32"/>
      <c r="J89" s="32">
        <f t="shared" si="5"/>
        <v>100816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35597</v>
      </c>
      <c r="I91" s="32"/>
      <c r="J91" s="32">
        <f t="shared" si="5"/>
        <v>35597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12890.720000000001</v>
      </c>
      <c r="I92" s="32"/>
      <c r="J92" s="32">
        <f t="shared" si="5"/>
        <v>12890.720000000001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128531</v>
      </c>
      <c r="I94" s="32"/>
      <c r="J94" s="32">
        <f t="shared" si="5"/>
        <v>128531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76025</v>
      </c>
      <c r="I95" s="32"/>
      <c r="J95" s="32">
        <f t="shared" si="5"/>
        <v>76025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0</v>
      </c>
      <c r="I96" s="32"/>
      <c r="J96" s="32">
        <f t="shared" si="5"/>
        <v>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63905.05</v>
      </c>
      <c r="I97" s="32"/>
      <c r="J97" s="32">
        <f t="shared" si="5"/>
        <v>63905.05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14474531.58</v>
      </c>
      <c r="I105" s="98">
        <f t="shared" ref="I105:P105" si="8">SUM(I69:I104)</f>
        <v>0</v>
      </c>
      <c r="J105" s="98">
        <f t="shared" si="8"/>
        <v>14474531.58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24033568.609999999</v>
      </c>
      <c r="I127" s="32"/>
      <c r="J127" s="32">
        <f t="shared" ref="J127:J130" si="14">H127+I127</f>
        <v>24033568.609999999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53302.15</v>
      </c>
      <c r="I128" s="32"/>
      <c r="J128" s="32">
        <f t="shared" si="14"/>
        <v>53302.15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40696077.089999996</v>
      </c>
      <c r="I132" s="32"/>
      <c r="J132" s="32">
        <f t="shared" ref="J132:J139" si="18">H132+I132</f>
        <v>40696077.089999996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80132.890000000014</v>
      </c>
      <c r="I133" s="32"/>
      <c r="J133" s="32">
        <f t="shared" si="18"/>
        <v>80132.890000000014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49414</v>
      </c>
      <c r="I135" s="32"/>
      <c r="J135" s="32">
        <f t="shared" si="18"/>
        <v>49414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1572331.31</v>
      </c>
      <c r="I136" s="32"/>
      <c r="J136" s="32">
        <f t="shared" si="18"/>
        <v>1572331.31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51492922.219999999</v>
      </c>
      <c r="I140" s="101">
        <f t="shared" ref="I140:P140" si="20">SUM(I132:I139)</f>
        <v>0</v>
      </c>
      <c r="J140" s="101">
        <f t="shared" si="20"/>
        <v>51492922.219999999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80732595.340000004</v>
      </c>
      <c r="I141" s="101">
        <f t="shared" ref="I141:P141" si="21">I131+I140</f>
        <v>0</v>
      </c>
      <c r="J141" s="101">
        <f t="shared" si="21"/>
        <v>80732595.340000004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302848.34999999998</v>
      </c>
      <c r="I181" s="32">
        <v>114691.42</v>
      </c>
      <c r="J181" s="32">
        <f>SUM(H181:I181)</f>
        <v>417539.76999999996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13336</v>
      </c>
      <c r="I182" s="32">
        <v>5250</v>
      </c>
      <c r="J182" s="32">
        <f t="shared" ref="J182:J184" si="49">SUM(H182:I182)</f>
        <v>18586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53286.270000000004</v>
      </c>
      <c r="I183" s="32">
        <v>29400</v>
      </c>
      <c r="J183" s="32">
        <f t="shared" si="49"/>
        <v>82686.27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373548.35</v>
      </c>
      <c r="I185" s="101">
        <f t="shared" ref="I185:P185" si="50">SUM(I181:I184)</f>
        <v>149341.41999999998</v>
      </c>
      <c r="J185" s="101">
        <f t="shared" si="50"/>
        <v>522889.76999999996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130075288.14999999</v>
      </c>
      <c r="I186" s="103">
        <f t="shared" si="51"/>
        <v>149341.41999999998</v>
      </c>
      <c r="J186" s="103">
        <f t="shared" si="51"/>
        <v>130224629.56999999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405"/>
      <c r="C190" s="405"/>
      <c r="D190" s="405"/>
      <c r="E190" s="405"/>
      <c r="F190" s="405"/>
      <c r="G190" s="405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152</v>
      </c>
      <c r="B191" s="73"/>
      <c r="C191" s="75"/>
      <c r="D191" s="75"/>
      <c r="E191" s="5"/>
      <c r="F191" s="695" t="s">
        <v>138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F191:G191"/>
    <mergeCell ref="B192:D192"/>
    <mergeCell ref="F192:G192"/>
    <mergeCell ref="F194:G194"/>
    <mergeCell ref="B195:D195"/>
    <mergeCell ref="F195:G195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167" zoomScale="70" zoomScaleNormal="70" workbookViewId="0">
      <selection activeCell="F192" sqref="F192:G192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342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08"/>
      <c r="B22" s="408"/>
      <c r="C22" s="408"/>
      <c r="D22" s="408"/>
      <c r="E22" s="408"/>
      <c r="F22" s="408"/>
      <c r="G22" s="408"/>
      <c r="H22" s="408"/>
      <c r="I22" s="408"/>
      <c r="J22" s="40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343</v>
      </c>
      <c r="C24" s="703"/>
      <c r="D24" s="703"/>
      <c r="E24" s="703"/>
      <c r="F24" s="703"/>
      <c r="G24" s="703"/>
      <c r="H24" s="703"/>
      <c r="I24" s="703"/>
      <c r="J24" s="95" t="str">
        <f>H19</f>
        <v>23 июля 2025</v>
      </c>
      <c r="K24" s="1"/>
      <c r="L24" s="1"/>
      <c r="M24" s="1"/>
      <c r="P24" s="40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12"/>
      <c r="M25" s="412"/>
      <c r="O25" s="412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12"/>
      <c r="M26" s="412"/>
      <c r="O26" s="412" t="s">
        <v>16</v>
      </c>
      <c r="P26" s="17" t="str">
        <f>H19</f>
        <v>23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409"/>
      <c r="I27" s="409"/>
      <c r="J27" s="409"/>
      <c r="L27" s="412"/>
      <c r="M27" s="412"/>
      <c r="O27" s="412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409"/>
      <c r="I28" s="409"/>
      <c r="J28" s="409"/>
      <c r="L28" s="412"/>
      <c r="M28" s="412"/>
      <c r="O28" s="412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412"/>
      <c r="M29" s="412"/>
      <c r="O29" s="412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412"/>
      <c r="M30" s="412"/>
      <c r="O30" s="412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412"/>
      <c r="M31" s="412"/>
      <c r="O31" s="412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412"/>
      <c r="M32" s="412"/>
      <c r="O32" s="412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45855</v>
      </c>
      <c r="I34" s="411" t="s">
        <v>150</v>
      </c>
      <c r="J34" s="411" t="s">
        <v>151</v>
      </c>
      <c r="K34" s="96">
        <f>H34</f>
        <v>45855</v>
      </c>
      <c r="L34" s="411" t="s">
        <v>150</v>
      </c>
      <c r="M34" s="411" t="s">
        <v>151</v>
      </c>
      <c r="N34" s="96">
        <f>H34</f>
        <v>45855</v>
      </c>
      <c r="O34" s="411" t="s">
        <v>150</v>
      </c>
      <c r="P34" s="411" t="s">
        <v>151</v>
      </c>
    </row>
    <row r="35" spans="1:16" x14ac:dyDescent="0.3">
      <c r="A35" s="410">
        <v>1</v>
      </c>
      <c r="B35" s="410">
        <f t="shared" ref="B35:G35" si="0">SUM(A35+1)</f>
        <v>2</v>
      </c>
      <c r="C35" s="410">
        <f t="shared" si="0"/>
        <v>3</v>
      </c>
      <c r="D35" s="410">
        <f t="shared" si="0"/>
        <v>4</v>
      </c>
      <c r="E35" s="410">
        <f t="shared" si="0"/>
        <v>5</v>
      </c>
      <c r="F35" s="410">
        <f t="shared" si="0"/>
        <v>6</v>
      </c>
      <c r="G35" s="410">
        <f t="shared" si="0"/>
        <v>7</v>
      </c>
      <c r="H35" s="410">
        <v>8</v>
      </c>
      <c r="I35" s="410">
        <v>9</v>
      </c>
      <c r="J35" s="410">
        <v>10</v>
      </c>
      <c r="K35" s="410">
        <v>11</v>
      </c>
      <c r="L35" s="410">
        <v>12</v>
      </c>
      <c r="M35" s="410">
        <v>13</v>
      </c>
      <c r="N35" s="410">
        <v>14</v>
      </c>
      <c r="O35" s="410">
        <v>15</v>
      </c>
      <c r="P35" s="410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82998</v>
      </c>
      <c r="I39" s="32"/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13826.45</v>
      </c>
      <c r="I43" s="32"/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78821.36</v>
      </c>
      <c r="I49" s="32"/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/>
      <c r="J52" s="32">
        <f t="shared" si="1"/>
        <v>233750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/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0</v>
      </c>
      <c r="I55" s="32"/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52680</v>
      </c>
      <c r="I58" s="32"/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/>
      <c r="J63" s="32">
        <f t="shared" si="1"/>
        <v>80000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12997432.460000001</v>
      </c>
      <c r="I67" s="83">
        <f t="shared" ref="I67:P67" si="4">SUM(I37:I66)</f>
        <v>0</v>
      </c>
      <c r="J67" s="83">
        <f t="shared" si="4"/>
        <v>12997432.460000001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410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410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289824.78999999998</v>
      </c>
      <c r="I72" s="32"/>
      <c r="J72" s="32">
        <f t="shared" ref="J72:J104" si="5">H72+I72</f>
        <v>289824.78999999998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410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410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410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4958236.75</v>
      </c>
      <c r="I76" s="32"/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48037.41</v>
      </c>
      <c r="I80" s="32"/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13200</v>
      </c>
      <c r="I82" s="32">
        <v>-200</v>
      </c>
      <c r="J82" s="32">
        <f t="shared" si="5"/>
        <v>13000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120200</v>
      </c>
      <c r="I83" s="32"/>
      <c r="J83" s="32">
        <f t="shared" si="5"/>
        <v>120200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153970.29999999999</v>
      </c>
      <c r="I84" s="32">
        <v>5927</v>
      </c>
      <c r="J84" s="32">
        <f t="shared" si="5"/>
        <v>159897.29999999999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63765.84</v>
      </c>
      <c r="I86" s="32">
        <v>6150</v>
      </c>
      <c r="J86" s="32">
        <f t="shared" si="5"/>
        <v>69915.839999999997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410" t="s">
        <v>103</v>
      </c>
      <c r="B87" s="40" t="s">
        <v>43</v>
      </c>
      <c r="C87" s="40" t="s">
        <v>100</v>
      </c>
      <c r="D87" s="29" t="s">
        <v>101</v>
      </c>
      <c r="E87" s="410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410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100816</v>
      </c>
      <c r="I89" s="32"/>
      <c r="J89" s="32">
        <f t="shared" si="5"/>
        <v>100816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35597</v>
      </c>
      <c r="I91" s="32">
        <v>-11907</v>
      </c>
      <c r="J91" s="32">
        <f t="shared" si="5"/>
        <v>23690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12890.720000000001</v>
      </c>
      <c r="I92" s="32"/>
      <c r="J92" s="32">
        <f t="shared" si="5"/>
        <v>12890.720000000001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128531</v>
      </c>
      <c r="I94" s="32"/>
      <c r="J94" s="32">
        <f t="shared" si="5"/>
        <v>128531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76025</v>
      </c>
      <c r="I95" s="32"/>
      <c r="J95" s="32">
        <f t="shared" si="5"/>
        <v>76025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0</v>
      </c>
      <c r="I96" s="32"/>
      <c r="J96" s="32">
        <f t="shared" si="5"/>
        <v>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63905.05</v>
      </c>
      <c r="I97" s="32">
        <v>30</v>
      </c>
      <c r="J97" s="32">
        <f t="shared" si="5"/>
        <v>63935.05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14474531.58</v>
      </c>
      <c r="I105" s="98">
        <f t="shared" ref="I105:P105" si="8">SUM(I69:I104)</f>
        <v>0</v>
      </c>
      <c r="J105" s="98">
        <f t="shared" si="8"/>
        <v>14474531.58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24033568.609999999</v>
      </c>
      <c r="I127" s="32"/>
      <c r="J127" s="32">
        <f t="shared" ref="J127:J130" si="14">H127+I127</f>
        <v>24033568.609999999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53302.15</v>
      </c>
      <c r="I128" s="32"/>
      <c r="J128" s="32">
        <f t="shared" si="14"/>
        <v>53302.15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40696077.089999996</v>
      </c>
      <c r="I132" s="32"/>
      <c r="J132" s="32">
        <f t="shared" ref="J132:J139" si="18">H132+I132</f>
        <v>40696077.089999996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80132.890000000014</v>
      </c>
      <c r="I133" s="32"/>
      <c r="J133" s="32">
        <f t="shared" si="18"/>
        <v>80132.890000000014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49414</v>
      </c>
      <c r="I135" s="32"/>
      <c r="J135" s="32">
        <f t="shared" si="18"/>
        <v>49414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1572331.31</v>
      </c>
      <c r="I136" s="32"/>
      <c r="J136" s="32">
        <f t="shared" si="18"/>
        <v>1572331.31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51492922.219999999</v>
      </c>
      <c r="I140" s="101">
        <f t="shared" ref="I140:P140" si="20">SUM(I132:I139)</f>
        <v>0</v>
      </c>
      <c r="J140" s="101">
        <f t="shared" si="20"/>
        <v>51492922.219999999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80732595.340000004</v>
      </c>
      <c r="I141" s="101">
        <f t="shared" ref="I141:P141" si="21">I131+I140</f>
        <v>0</v>
      </c>
      <c r="J141" s="101">
        <f t="shared" si="21"/>
        <v>80732595.340000004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417539.76999999996</v>
      </c>
      <c r="I181" s="32"/>
      <c r="J181" s="32">
        <f>SUM(H181:I181)</f>
        <v>417539.76999999996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18586</v>
      </c>
      <c r="I182" s="32"/>
      <c r="J182" s="32">
        <f t="shared" ref="J182:J184" si="49">SUM(H182:I182)</f>
        <v>18586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82686.27</v>
      </c>
      <c r="I183" s="32"/>
      <c r="J183" s="32">
        <f t="shared" si="49"/>
        <v>82686.27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522889.76999999996</v>
      </c>
      <c r="I185" s="101">
        <f t="shared" ref="I185:P185" si="50">SUM(I181:I184)</f>
        <v>0</v>
      </c>
      <c r="J185" s="101">
        <f t="shared" si="50"/>
        <v>522889.76999999996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130224629.56999999</v>
      </c>
      <c r="I186" s="103">
        <f t="shared" si="51"/>
        <v>0</v>
      </c>
      <c r="J186" s="103">
        <f t="shared" si="51"/>
        <v>130224629.56999999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407"/>
      <c r="C190" s="407"/>
      <c r="D190" s="407"/>
      <c r="E190" s="407"/>
      <c r="F190" s="407"/>
      <c r="G190" s="407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344</v>
      </c>
      <c r="B191" s="73"/>
      <c r="C191" s="75"/>
      <c r="D191" s="75"/>
      <c r="E191" s="5"/>
      <c r="F191" s="695" t="s">
        <v>345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F191:G191"/>
    <mergeCell ref="B192:D192"/>
    <mergeCell ref="F192:G192"/>
    <mergeCell ref="F194:G194"/>
    <mergeCell ref="B195:D195"/>
    <mergeCell ref="F195:G195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161" zoomScale="70" zoomScaleNormal="70" workbookViewId="0">
      <selection activeCell="I64" sqref="I64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346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13"/>
      <c r="B22" s="413"/>
      <c r="C22" s="413"/>
      <c r="D22" s="413"/>
      <c r="E22" s="413"/>
      <c r="F22" s="413"/>
      <c r="G22" s="413"/>
      <c r="H22" s="413"/>
      <c r="I22" s="413"/>
      <c r="J22" s="41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347</v>
      </c>
      <c r="C24" s="703"/>
      <c r="D24" s="703"/>
      <c r="E24" s="703"/>
      <c r="F24" s="703"/>
      <c r="G24" s="703"/>
      <c r="H24" s="703"/>
      <c r="I24" s="703"/>
      <c r="J24" s="95" t="str">
        <f>H19</f>
        <v>24 июля 2025</v>
      </c>
      <c r="K24" s="1"/>
      <c r="L24" s="1"/>
      <c r="M24" s="1"/>
      <c r="P24" s="41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18"/>
      <c r="M25" s="418"/>
      <c r="O25" s="41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18"/>
      <c r="M26" s="418"/>
      <c r="O26" s="418" t="s">
        <v>16</v>
      </c>
      <c r="P26" s="17" t="str">
        <f>H19</f>
        <v>24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414"/>
      <c r="I27" s="414"/>
      <c r="J27" s="414"/>
      <c r="L27" s="418"/>
      <c r="M27" s="418"/>
      <c r="O27" s="41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414"/>
      <c r="I28" s="414"/>
      <c r="J28" s="414"/>
      <c r="L28" s="418"/>
      <c r="M28" s="418"/>
      <c r="O28" s="41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418"/>
      <c r="M29" s="418"/>
      <c r="O29" s="41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418"/>
      <c r="M30" s="418"/>
      <c r="O30" s="41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418"/>
      <c r="M31" s="418"/>
      <c r="O31" s="41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418"/>
      <c r="M32" s="418"/>
      <c r="O32" s="41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45861</v>
      </c>
      <c r="I34" s="416" t="s">
        <v>150</v>
      </c>
      <c r="J34" s="416" t="s">
        <v>151</v>
      </c>
      <c r="K34" s="96">
        <f>H34</f>
        <v>45861</v>
      </c>
      <c r="L34" s="416" t="s">
        <v>150</v>
      </c>
      <c r="M34" s="416" t="s">
        <v>151</v>
      </c>
      <c r="N34" s="96">
        <f>H34</f>
        <v>45861</v>
      </c>
      <c r="O34" s="416" t="s">
        <v>150</v>
      </c>
      <c r="P34" s="416" t="s">
        <v>151</v>
      </c>
    </row>
    <row r="35" spans="1:16" x14ac:dyDescent="0.3">
      <c r="A35" s="415">
        <v>1</v>
      </c>
      <c r="B35" s="415">
        <f t="shared" ref="B35:G35" si="0">SUM(A35+1)</f>
        <v>2</v>
      </c>
      <c r="C35" s="415">
        <f t="shared" si="0"/>
        <v>3</v>
      </c>
      <c r="D35" s="415">
        <f t="shared" si="0"/>
        <v>4</v>
      </c>
      <c r="E35" s="415">
        <f t="shared" si="0"/>
        <v>5</v>
      </c>
      <c r="F35" s="415">
        <f t="shared" si="0"/>
        <v>6</v>
      </c>
      <c r="G35" s="415">
        <f t="shared" si="0"/>
        <v>7</v>
      </c>
      <c r="H35" s="415">
        <v>8</v>
      </c>
      <c r="I35" s="415">
        <v>9</v>
      </c>
      <c r="J35" s="415">
        <v>10</v>
      </c>
      <c r="K35" s="415">
        <v>11</v>
      </c>
      <c r="L35" s="415">
        <v>12</v>
      </c>
      <c r="M35" s="415">
        <v>13</v>
      </c>
      <c r="N35" s="415">
        <v>14</v>
      </c>
      <c r="O35" s="415">
        <v>15</v>
      </c>
      <c r="P35" s="41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82998</v>
      </c>
      <c r="I39" s="32"/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13826.45</v>
      </c>
      <c r="I43" s="32"/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78821.36</v>
      </c>
      <c r="I49" s="32"/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233750</v>
      </c>
      <c r="I52" s="32">
        <v>-86942.55</v>
      </c>
      <c r="J52" s="32">
        <f t="shared" si="1"/>
        <v>146807.45000000001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/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0</v>
      </c>
      <c r="I55" s="32"/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52680</v>
      </c>
      <c r="I58" s="32"/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80000</v>
      </c>
      <c r="I63" s="32">
        <v>86942.55</v>
      </c>
      <c r="J63" s="32">
        <f t="shared" si="1"/>
        <v>166942.54999999999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12997432.460000001</v>
      </c>
      <c r="I67" s="83">
        <f t="shared" ref="I67:P67" si="4">SUM(I37:I66)</f>
        <v>0</v>
      </c>
      <c r="J67" s="83">
        <f t="shared" si="4"/>
        <v>12997432.460000001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415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415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289824.78999999998</v>
      </c>
      <c r="I72" s="32"/>
      <c r="J72" s="32">
        <f t="shared" ref="J72:J104" si="5">H72+I72</f>
        <v>289824.78999999998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415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415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415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4958236.75</v>
      </c>
      <c r="I76" s="32"/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48037.41</v>
      </c>
      <c r="I80" s="32"/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13000</v>
      </c>
      <c r="I82" s="32"/>
      <c r="J82" s="32">
        <f t="shared" si="5"/>
        <v>13000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120200</v>
      </c>
      <c r="I83" s="32"/>
      <c r="J83" s="32">
        <f t="shared" si="5"/>
        <v>120200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159897.29999999999</v>
      </c>
      <c r="I84" s="32"/>
      <c r="J84" s="32">
        <f t="shared" si="5"/>
        <v>159897.29999999999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69915.839999999997</v>
      </c>
      <c r="I86" s="32"/>
      <c r="J86" s="32">
        <f t="shared" si="5"/>
        <v>69915.839999999997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415" t="s">
        <v>103</v>
      </c>
      <c r="B87" s="40" t="s">
        <v>43</v>
      </c>
      <c r="C87" s="40" t="s">
        <v>100</v>
      </c>
      <c r="D87" s="29" t="s">
        <v>101</v>
      </c>
      <c r="E87" s="415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415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100816</v>
      </c>
      <c r="I89" s="32"/>
      <c r="J89" s="32">
        <f t="shared" si="5"/>
        <v>100816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23690</v>
      </c>
      <c r="I91" s="32"/>
      <c r="J91" s="32">
        <f t="shared" si="5"/>
        <v>23690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12890.720000000001</v>
      </c>
      <c r="I92" s="32"/>
      <c r="J92" s="32">
        <f t="shared" si="5"/>
        <v>12890.720000000001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128531</v>
      </c>
      <c r="I94" s="32"/>
      <c r="J94" s="32">
        <f t="shared" si="5"/>
        <v>128531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76025</v>
      </c>
      <c r="I95" s="32"/>
      <c r="J95" s="32">
        <f t="shared" si="5"/>
        <v>76025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0</v>
      </c>
      <c r="I96" s="32"/>
      <c r="J96" s="32">
        <f t="shared" si="5"/>
        <v>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63935.05</v>
      </c>
      <c r="I97" s="32"/>
      <c r="J97" s="32">
        <f t="shared" si="5"/>
        <v>63935.05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14474531.58</v>
      </c>
      <c r="I105" s="98">
        <f t="shared" ref="I105:P105" si="8">SUM(I69:I104)</f>
        <v>0</v>
      </c>
      <c r="J105" s="98">
        <f t="shared" si="8"/>
        <v>14474531.58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24033568.609999999</v>
      </c>
      <c r="I127" s="32"/>
      <c r="J127" s="32">
        <f t="shared" ref="J127:J130" si="14">H127+I127</f>
        <v>24033568.609999999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53302.15</v>
      </c>
      <c r="I128" s="32"/>
      <c r="J128" s="32">
        <f t="shared" si="14"/>
        <v>53302.15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40696077.089999996</v>
      </c>
      <c r="I132" s="32"/>
      <c r="J132" s="32">
        <f t="shared" ref="J132:J139" si="18">H132+I132</f>
        <v>40696077.089999996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80132.890000000014</v>
      </c>
      <c r="I133" s="32"/>
      <c r="J133" s="32">
        <f t="shared" si="18"/>
        <v>80132.890000000014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49414</v>
      </c>
      <c r="I135" s="32"/>
      <c r="J135" s="32">
        <f t="shared" si="18"/>
        <v>49414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1572331.31</v>
      </c>
      <c r="I136" s="32"/>
      <c r="J136" s="32">
        <f t="shared" si="18"/>
        <v>1572331.31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51492922.219999999</v>
      </c>
      <c r="I140" s="101">
        <f t="shared" ref="I140:P140" si="20">SUM(I132:I139)</f>
        <v>0</v>
      </c>
      <c r="J140" s="101">
        <f t="shared" si="20"/>
        <v>51492922.219999999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80732595.340000004</v>
      </c>
      <c r="I141" s="101">
        <f t="shared" ref="I141:P141" si="21">I131+I140</f>
        <v>0</v>
      </c>
      <c r="J141" s="101">
        <f t="shared" si="21"/>
        <v>80732595.340000004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417539.76999999996</v>
      </c>
      <c r="I181" s="32"/>
      <c r="J181" s="32">
        <f>SUM(H181:I181)</f>
        <v>417539.76999999996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18586</v>
      </c>
      <c r="I182" s="32"/>
      <c r="J182" s="32">
        <f t="shared" ref="J182:J184" si="49">SUM(H182:I182)</f>
        <v>18586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82686.27</v>
      </c>
      <c r="I183" s="32"/>
      <c r="J183" s="32">
        <f t="shared" si="49"/>
        <v>82686.27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522889.76999999996</v>
      </c>
      <c r="I185" s="101">
        <f t="shared" ref="I185:P185" si="50">SUM(I181:I184)</f>
        <v>0</v>
      </c>
      <c r="J185" s="101">
        <f t="shared" si="50"/>
        <v>522889.76999999996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130224629.56999999</v>
      </c>
      <c r="I186" s="103">
        <f t="shared" si="51"/>
        <v>0</v>
      </c>
      <c r="J186" s="103">
        <f t="shared" si="51"/>
        <v>130224629.56999999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417"/>
      <c r="C190" s="417"/>
      <c r="D190" s="417"/>
      <c r="E190" s="417"/>
      <c r="F190" s="417"/>
      <c r="G190" s="417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344</v>
      </c>
      <c r="B191" s="73"/>
      <c r="C191" s="75"/>
      <c r="D191" s="75"/>
      <c r="E191" s="5"/>
      <c r="F191" s="695" t="s">
        <v>345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F191:G191"/>
    <mergeCell ref="B192:D192"/>
    <mergeCell ref="F192:G192"/>
    <mergeCell ref="F194:G194"/>
    <mergeCell ref="B195:D195"/>
    <mergeCell ref="F195:G195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topLeftCell="A167" zoomScale="70" zoomScaleNormal="70" workbookViewId="0">
      <selection activeCell="J186" sqref="J18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348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20"/>
      <c r="B22" s="420"/>
      <c r="C22" s="420"/>
      <c r="D22" s="420"/>
      <c r="E22" s="420"/>
      <c r="F22" s="420"/>
      <c r="G22" s="420"/>
      <c r="H22" s="420"/>
      <c r="I22" s="420"/>
      <c r="J22" s="420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349</v>
      </c>
      <c r="C24" s="703"/>
      <c r="D24" s="703"/>
      <c r="E24" s="703"/>
      <c r="F24" s="703"/>
      <c r="G24" s="703"/>
      <c r="H24" s="703"/>
      <c r="I24" s="703"/>
      <c r="J24" s="95" t="str">
        <f>H19</f>
        <v>25 июля 2025</v>
      </c>
      <c r="K24" s="1"/>
      <c r="L24" s="1"/>
      <c r="M24" s="1"/>
      <c r="P24" s="420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24"/>
      <c r="M25" s="424"/>
      <c r="O25" s="42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24"/>
      <c r="M26" s="424"/>
      <c r="O26" s="424" t="s">
        <v>16</v>
      </c>
      <c r="P26" s="17" t="str">
        <f>H19</f>
        <v>25 июля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421"/>
      <c r="I27" s="421"/>
      <c r="J27" s="421"/>
      <c r="L27" s="424"/>
      <c r="M27" s="424"/>
      <c r="O27" s="42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421"/>
      <c r="I28" s="421"/>
      <c r="J28" s="421"/>
      <c r="L28" s="424"/>
      <c r="M28" s="424"/>
      <c r="O28" s="42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424"/>
      <c r="M29" s="424"/>
      <c r="O29" s="42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424"/>
      <c r="M30" s="424"/>
      <c r="O30" s="42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424"/>
      <c r="M31" s="424"/>
      <c r="O31" s="42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424"/>
      <c r="M32" s="424"/>
      <c r="O32" s="42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45862</v>
      </c>
      <c r="I34" s="423" t="s">
        <v>150</v>
      </c>
      <c r="J34" s="423" t="s">
        <v>151</v>
      </c>
      <c r="K34" s="96">
        <f>H34</f>
        <v>45862</v>
      </c>
      <c r="L34" s="423" t="s">
        <v>150</v>
      </c>
      <c r="M34" s="423" t="s">
        <v>151</v>
      </c>
      <c r="N34" s="96">
        <f>H34</f>
        <v>45862</v>
      </c>
      <c r="O34" s="423" t="s">
        <v>150</v>
      </c>
      <c r="P34" s="423" t="s">
        <v>151</v>
      </c>
    </row>
    <row r="35" spans="1:16" x14ac:dyDescent="0.3">
      <c r="A35" s="422">
        <v>1</v>
      </c>
      <c r="B35" s="422">
        <f t="shared" ref="B35:G35" si="0">SUM(A35+1)</f>
        <v>2</v>
      </c>
      <c r="C35" s="422">
        <f t="shared" si="0"/>
        <v>3</v>
      </c>
      <c r="D35" s="422">
        <f t="shared" si="0"/>
        <v>4</v>
      </c>
      <c r="E35" s="422">
        <f t="shared" si="0"/>
        <v>5</v>
      </c>
      <c r="F35" s="422">
        <f t="shared" si="0"/>
        <v>6</v>
      </c>
      <c r="G35" s="422">
        <f t="shared" si="0"/>
        <v>7</v>
      </c>
      <c r="H35" s="422">
        <v>8</v>
      </c>
      <c r="I35" s="422">
        <v>9</v>
      </c>
      <c r="J35" s="422">
        <v>10</v>
      </c>
      <c r="K35" s="422">
        <v>11</v>
      </c>
      <c r="L35" s="422">
        <v>12</v>
      </c>
      <c r="M35" s="422">
        <v>13</v>
      </c>
      <c r="N35" s="422">
        <v>14</v>
      </c>
      <c r="O35" s="422">
        <v>15</v>
      </c>
      <c r="P35" s="422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82998</v>
      </c>
      <c r="I39" s="32"/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13826.45</v>
      </c>
      <c r="I43" s="32"/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78821.36</v>
      </c>
      <c r="I49" s="32"/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146807.45000000001</v>
      </c>
      <c r="I52" s="32"/>
      <c r="J52" s="32">
        <f t="shared" si="1"/>
        <v>146807.45000000001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/>
      <c r="J53" s="32">
        <f t="shared" si="1"/>
        <v>682298.4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0</v>
      </c>
      <c r="I55" s="32"/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52680</v>
      </c>
      <c r="I58" s="32"/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166942.54999999999</v>
      </c>
      <c r="I63" s="32"/>
      <c r="J63" s="32">
        <f t="shared" si="1"/>
        <v>166942.54999999999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12997432.460000001</v>
      </c>
      <c r="I67" s="83">
        <f t="shared" ref="I67:P67" si="4">SUM(I37:I66)</f>
        <v>0</v>
      </c>
      <c r="J67" s="83">
        <f t="shared" si="4"/>
        <v>12997432.460000001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422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422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289824.78999999998</v>
      </c>
      <c r="I72" s="32">
        <v>60151.93</v>
      </c>
      <c r="J72" s="32">
        <f t="shared" ref="J72:J104" si="5">H72+I72</f>
        <v>349976.72</v>
      </c>
      <c r="K72" s="32">
        <v>20000</v>
      </c>
      <c r="L72" s="32"/>
      <c r="M72" s="32">
        <f t="shared" ref="M72:M104" si="6">K72+L72</f>
        <v>20000</v>
      </c>
      <c r="N72" s="32">
        <v>20000</v>
      </c>
      <c r="O72" s="32"/>
      <c r="P72" s="32">
        <f t="shared" ref="P72:P104" si="7">N72+O72</f>
        <v>20000</v>
      </c>
    </row>
    <row r="73" spans="1:16" x14ac:dyDescent="0.3">
      <c r="A73" s="422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422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422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4958236.75</v>
      </c>
      <c r="I76" s="32"/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48037.41</v>
      </c>
      <c r="I80" s="32"/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/>
      <c r="J81" s="32">
        <f t="shared" si="5"/>
        <v>28000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13000</v>
      </c>
      <c r="I82" s="32"/>
      <c r="J82" s="32">
        <f t="shared" si="5"/>
        <v>13000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120200</v>
      </c>
      <c r="I83" s="32"/>
      <c r="J83" s="32">
        <f t="shared" si="5"/>
        <v>120200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x14ac:dyDescent="0.3">
      <c r="A84" s="40" t="s">
        <v>73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74</v>
      </c>
      <c r="G84" s="29" t="s">
        <v>48</v>
      </c>
      <c r="H84" s="32">
        <v>159897.29999999999</v>
      </c>
      <c r="I84" s="32"/>
      <c r="J84" s="32">
        <f t="shared" si="5"/>
        <v>159897.29999999999</v>
      </c>
      <c r="K84" s="32">
        <v>100000</v>
      </c>
      <c r="L84" s="32"/>
      <c r="M84" s="32">
        <f t="shared" si="6"/>
        <v>100000</v>
      </c>
      <c r="N84" s="32">
        <v>100000</v>
      </c>
      <c r="O84" s="32"/>
      <c r="P84" s="32">
        <f t="shared" si="7"/>
        <v>100000</v>
      </c>
    </row>
    <row r="85" spans="1:16" x14ac:dyDescent="0.3">
      <c r="A85" s="40" t="s">
        <v>75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76</v>
      </c>
      <c r="G85" s="29" t="s">
        <v>48</v>
      </c>
      <c r="H85" s="32">
        <v>0</v>
      </c>
      <c r="I85" s="32"/>
      <c r="J85" s="32">
        <f t="shared" si="5"/>
        <v>0</v>
      </c>
      <c r="K85" s="34"/>
      <c r="L85" s="34"/>
      <c r="M85" s="32">
        <f t="shared" si="6"/>
        <v>0</v>
      </c>
      <c r="N85" s="34"/>
      <c r="O85" s="32"/>
      <c r="P85" s="32">
        <f t="shared" si="7"/>
        <v>0</v>
      </c>
    </row>
    <row r="86" spans="1:16" x14ac:dyDescent="0.3">
      <c r="A86" s="40" t="s">
        <v>77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78</v>
      </c>
      <c r="G86" s="29" t="s">
        <v>48</v>
      </c>
      <c r="H86" s="32">
        <v>69915.839999999997</v>
      </c>
      <c r="I86" s="32"/>
      <c r="J86" s="32">
        <f t="shared" si="5"/>
        <v>69915.839999999997</v>
      </c>
      <c r="K86" s="32">
        <v>99250</v>
      </c>
      <c r="L86" s="32"/>
      <c r="M86" s="32">
        <f t="shared" si="6"/>
        <v>99250</v>
      </c>
      <c r="N86" s="32">
        <v>124062.5</v>
      </c>
      <c r="O86" s="32"/>
      <c r="P86" s="32">
        <f t="shared" si="7"/>
        <v>124062.5</v>
      </c>
    </row>
    <row r="87" spans="1:16" x14ac:dyDescent="0.3">
      <c r="A87" s="422" t="s">
        <v>103</v>
      </c>
      <c r="B87" s="40" t="s">
        <v>43</v>
      </c>
      <c r="C87" s="40" t="s">
        <v>100</v>
      </c>
      <c r="D87" s="29" t="s">
        <v>101</v>
      </c>
      <c r="E87" s="422">
        <v>244</v>
      </c>
      <c r="F87" s="42">
        <v>226500</v>
      </c>
      <c r="G87" s="29" t="s">
        <v>48</v>
      </c>
      <c r="H87" s="32">
        <v>195300</v>
      </c>
      <c r="I87" s="32"/>
      <c r="J87" s="32">
        <f t="shared" si="5"/>
        <v>195300</v>
      </c>
      <c r="K87" s="32">
        <v>244125</v>
      </c>
      <c r="L87" s="32"/>
      <c r="M87" s="32">
        <f t="shared" si="6"/>
        <v>244125</v>
      </c>
      <c r="N87" s="32">
        <v>305156.25</v>
      </c>
      <c r="O87" s="32"/>
      <c r="P87" s="32">
        <f t="shared" si="7"/>
        <v>305156.25</v>
      </c>
    </row>
    <row r="88" spans="1:16" ht="24" x14ac:dyDescent="0.3">
      <c r="A88" s="40" t="s">
        <v>79</v>
      </c>
      <c r="B88" s="40" t="s">
        <v>43</v>
      </c>
      <c r="C88" s="40" t="s">
        <v>100</v>
      </c>
      <c r="D88" s="29" t="s">
        <v>101</v>
      </c>
      <c r="E88" s="422">
        <v>244</v>
      </c>
      <c r="F88" s="42">
        <v>226800</v>
      </c>
      <c r="G88" s="29" t="s">
        <v>48</v>
      </c>
      <c r="H88" s="32">
        <v>387805</v>
      </c>
      <c r="I88" s="32"/>
      <c r="J88" s="32">
        <f t="shared" si="5"/>
        <v>387805</v>
      </c>
      <c r="K88" s="32">
        <v>337000</v>
      </c>
      <c r="L88" s="32"/>
      <c r="M88" s="32">
        <f t="shared" si="6"/>
        <v>337000</v>
      </c>
      <c r="N88" s="32">
        <v>337000</v>
      </c>
      <c r="O88" s="32"/>
      <c r="P88" s="32">
        <f t="shared" si="7"/>
        <v>337000</v>
      </c>
    </row>
    <row r="89" spans="1:16" x14ac:dyDescent="0.3">
      <c r="A89" s="40" t="s">
        <v>81</v>
      </c>
      <c r="B89" s="28" t="s">
        <v>43</v>
      </c>
      <c r="C89" s="28" t="s">
        <v>100</v>
      </c>
      <c r="D89" s="29" t="s">
        <v>101</v>
      </c>
      <c r="E89" s="29" t="s">
        <v>54</v>
      </c>
      <c r="F89" s="29" t="s">
        <v>82</v>
      </c>
      <c r="G89" s="29" t="s">
        <v>48</v>
      </c>
      <c r="H89" s="32">
        <v>100816</v>
      </c>
      <c r="I89" s="32"/>
      <c r="J89" s="32">
        <f t="shared" si="5"/>
        <v>100816</v>
      </c>
      <c r="K89" s="32">
        <v>100000</v>
      </c>
      <c r="L89" s="32"/>
      <c r="M89" s="32">
        <f t="shared" si="6"/>
        <v>100000</v>
      </c>
      <c r="N89" s="32">
        <v>100000</v>
      </c>
      <c r="O89" s="32"/>
      <c r="P89" s="32">
        <f t="shared" si="7"/>
        <v>100000</v>
      </c>
    </row>
    <row r="90" spans="1:16" x14ac:dyDescent="0.3">
      <c r="A90" s="40" t="s">
        <v>104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105</v>
      </c>
      <c r="G90" s="29" t="s">
        <v>48</v>
      </c>
      <c r="H90" s="32">
        <v>14000</v>
      </c>
      <c r="I90" s="32"/>
      <c r="J90" s="32">
        <f t="shared" si="5"/>
        <v>14000</v>
      </c>
      <c r="K90" s="32">
        <v>14000</v>
      </c>
      <c r="L90" s="32"/>
      <c r="M90" s="32">
        <f t="shared" si="6"/>
        <v>14000</v>
      </c>
      <c r="N90" s="32">
        <v>16000</v>
      </c>
      <c r="O90" s="32"/>
      <c r="P90" s="32">
        <f t="shared" si="7"/>
        <v>16000</v>
      </c>
    </row>
    <row r="91" spans="1:16" ht="24" x14ac:dyDescent="0.3">
      <c r="A91" s="40" t="s">
        <v>83</v>
      </c>
      <c r="B91" s="28" t="s">
        <v>43</v>
      </c>
      <c r="C91" s="28" t="s">
        <v>100</v>
      </c>
      <c r="D91" s="29" t="s">
        <v>101</v>
      </c>
      <c r="E91" s="29" t="s">
        <v>54</v>
      </c>
      <c r="F91" s="43" t="s">
        <v>84</v>
      </c>
      <c r="G91" s="29" t="s">
        <v>48</v>
      </c>
      <c r="H91" s="32">
        <v>23690</v>
      </c>
      <c r="I91" s="32"/>
      <c r="J91" s="32">
        <f t="shared" si="5"/>
        <v>23690</v>
      </c>
      <c r="K91" s="32">
        <v>40000</v>
      </c>
      <c r="L91" s="32"/>
      <c r="M91" s="32">
        <f t="shared" si="6"/>
        <v>40000</v>
      </c>
      <c r="N91" s="32">
        <v>40000</v>
      </c>
      <c r="O91" s="32"/>
      <c r="P91" s="32">
        <f t="shared" si="7"/>
        <v>40000</v>
      </c>
    </row>
    <row r="92" spans="1:16" x14ac:dyDescent="0.3">
      <c r="A92" s="82" t="s">
        <v>85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86</v>
      </c>
      <c r="G92" s="29" t="s">
        <v>48</v>
      </c>
      <c r="H92" s="32">
        <v>12890.720000000001</v>
      </c>
      <c r="I92" s="32"/>
      <c r="J92" s="32">
        <f t="shared" si="5"/>
        <v>12890.720000000001</v>
      </c>
      <c r="K92" s="32">
        <v>30000</v>
      </c>
      <c r="L92" s="32"/>
      <c r="M92" s="32">
        <f t="shared" si="6"/>
        <v>30000</v>
      </c>
      <c r="N92" s="32">
        <v>30000</v>
      </c>
      <c r="O92" s="32"/>
      <c r="P92" s="32">
        <f t="shared" si="7"/>
        <v>30000</v>
      </c>
    </row>
    <row r="93" spans="1:16" ht="24" x14ac:dyDescent="0.3">
      <c r="A93" s="82" t="s">
        <v>312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311</v>
      </c>
      <c r="G93" s="29" t="s">
        <v>48</v>
      </c>
      <c r="H93" s="32">
        <v>25800</v>
      </c>
      <c r="I93" s="32"/>
      <c r="J93" s="32">
        <f t="shared" si="5"/>
        <v>25800</v>
      </c>
      <c r="K93" s="32">
        <v>0</v>
      </c>
      <c r="L93" s="32"/>
      <c r="M93" s="32">
        <f t="shared" si="6"/>
        <v>0</v>
      </c>
      <c r="N93" s="32">
        <v>0</v>
      </c>
      <c r="O93" s="32"/>
      <c r="P93" s="32">
        <f t="shared" si="7"/>
        <v>0</v>
      </c>
    </row>
    <row r="94" spans="1:16" x14ac:dyDescent="0.3">
      <c r="A94" s="82" t="s">
        <v>220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219</v>
      </c>
      <c r="G94" s="29" t="s">
        <v>48</v>
      </c>
      <c r="H94" s="32">
        <v>128531</v>
      </c>
      <c r="I94" s="32"/>
      <c r="J94" s="32">
        <f t="shared" si="5"/>
        <v>128531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40" t="s">
        <v>89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90</v>
      </c>
      <c r="G95" s="29" t="s">
        <v>48</v>
      </c>
      <c r="H95" s="32">
        <v>76025</v>
      </c>
      <c r="I95" s="32"/>
      <c r="J95" s="32">
        <f t="shared" si="5"/>
        <v>76025</v>
      </c>
      <c r="K95" s="32">
        <v>40000</v>
      </c>
      <c r="L95" s="32"/>
      <c r="M95" s="32">
        <f t="shared" si="6"/>
        <v>40000</v>
      </c>
      <c r="N95" s="32">
        <v>40000</v>
      </c>
      <c r="O95" s="32"/>
      <c r="P95" s="32">
        <f t="shared" si="7"/>
        <v>40000</v>
      </c>
    </row>
    <row r="96" spans="1:16" x14ac:dyDescent="0.3">
      <c r="A96" s="40" t="s">
        <v>106</v>
      </c>
      <c r="B96" s="44" t="s">
        <v>43</v>
      </c>
      <c r="C96" s="44" t="s">
        <v>100</v>
      </c>
      <c r="D96" s="29" t="s">
        <v>101</v>
      </c>
      <c r="E96" s="43" t="s">
        <v>54</v>
      </c>
      <c r="F96" s="43" t="s">
        <v>107</v>
      </c>
      <c r="G96" s="29" t="s">
        <v>48</v>
      </c>
      <c r="H96" s="32">
        <v>0</v>
      </c>
      <c r="I96" s="32"/>
      <c r="J96" s="32">
        <f t="shared" si="5"/>
        <v>0</v>
      </c>
      <c r="K96" s="32">
        <v>22500</v>
      </c>
      <c r="L96" s="32"/>
      <c r="M96" s="32">
        <f t="shared" si="6"/>
        <v>22500</v>
      </c>
      <c r="N96" s="32">
        <v>22500</v>
      </c>
      <c r="O96" s="32"/>
      <c r="P96" s="32">
        <f t="shared" si="7"/>
        <v>22500</v>
      </c>
    </row>
    <row r="97" spans="1:16" x14ac:dyDescent="0.3">
      <c r="A97" s="40" t="s">
        <v>91</v>
      </c>
      <c r="B97" s="28" t="s">
        <v>43</v>
      </c>
      <c r="C97" s="28" t="s">
        <v>100</v>
      </c>
      <c r="D97" s="29" t="s">
        <v>101</v>
      </c>
      <c r="E97" s="45" t="s">
        <v>54</v>
      </c>
      <c r="F97" s="45" t="s">
        <v>92</v>
      </c>
      <c r="G97" s="45" t="s">
        <v>48</v>
      </c>
      <c r="H97" s="32">
        <v>63935.05</v>
      </c>
      <c r="I97" s="32"/>
      <c r="J97" s="32">
        <f t="shared" si="5"/>
        <v>63935.05</v>
      </c>
      <c r="K97" s="32">
        <v>80000</v>
      </c>
      <c r="L97" s="32"/>
      <c r="M97" s="32">
        <f t="shared" si="6"/>
        <v>80000</v>
      </c>
      <c r="N97" s="32">
        <v>80000</v>
      </c>
      <c r="O97" s="32"/>
      <c r="P97" s="32">
        <f t="shared" si="7"/>
        <v>80000</v>
      </c>
    </row>
    <row r="98" spans="1:16" ht="24" x14ac:dyDescent="0.3">
      <c r="A98" s="40" t="s">
        <v>278</v>
      </c>
      <c r="B98" s="28" t="s">
        <v>43</v>
      </c>
      <c r="C98" s="28" t="s">
        <v>100</v>
      </c>
      <c r="D98" s="29" t="s">
        <v>101</v>
      </c>
      <c r="E98" s="45" t="s">
        <v>276</v>
      </c>
      <c r="F98" s="45" t="s">
        <v>275</v>
      </c>
      <c r="G98" s="45" t="s">
        <v>48</v>
      </c>
      <c r="H98" s="32">
        <v>29461.06</v>
      </c>
      <c r="I98" s="32"/>
      <c r="J98" s="32">
        <f t="shared" si="5"/>
        <v>29461.06</v>
      </c>
      <c r="K98" s="32">
        <v>0</v>
      </c>
      <c r="L98" s="32"/>
      <c r="M98" s="32">
        <f t="shared" si="6"/>
        <v>0</v>
      </c>
      <c r="N98" s="32">
        <v>0</v>
      </c>
      <c r="O98" s="32"/>
      <c r="P98" s="32">
        <f t="shared" si="7"/>
        <v>0</v>
      </c>
    </row>
    <row r="99" spans="1:16" ht="24" x14ac:dyDescent="0.3">
      <c r="A99" s="40" t="s">
        <v>279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277</v>
      </c>
      <c r="G99" s="45" t="s">
        <v>48</v>
      </c>
      <c r="H99" s="32">
        <v>10438</v>
      </c>
      <c r="I99" s="32"/>
      <c r="J99" s="32">
        <f t="shared" si="5"/>
        <v>10438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x14ac:dyDescent="0.3">
      <c r="A100" s="40" t="s">
        <v>93</v>
      </c>
      <c r="B100" s="28" t="s">
        <v>43</v>
      </c>
      <c r="C100" s="28" t="s">
        <v>100</v>
      </c>
      <c r="D100" s="29" t="s">
        <v>101</v>
      </c>
      <c r="E100" s="29" t="s">
        <v>94</v>
      </c>
      <c r="F100" s="46" t="s">
        <v>95</v>
      </c>
      <c r="G100" s="46" t="s">
        <v>48</v>
      </c>
      <c r="H100" s="32">
        <v>60238</v>
      </c>
      <c r="I100" s="32"/>
      <c r="J100" s="32">
        <f t="shared" si="5"/>
        <v>60238</v>
      </c>
      <c r="K100" s="32">
        <v>60238</v>
      </c>
      <c r="L100" s="32"/>
      <c r="M100" s="32">
        <f t="shared" si="6"/>
        <v>60238</v>
      </c>
      <c r="N100" s="32">
        <v>60238</v>
      </c>
      <c r="O100" s="32"/>
      <c r="P100" s="32">
        <f t="shared" si="7"/>
        <v>60238</v>
      </c>
    </row>
    <row r="101" spans="1:16" x14ac:dyDescent="0.3">
      <c r="A101" s="40" t="s">
        <v>108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97</v>
      </c>
      <c r="G101" s="46" t="s">
        <v>48</v>
      </c>
      <c r="H101" s="32">
        <v>25281</v>
      </c>
      <c r="I101" s="32"/>
      <c r="J101" s="32">
        <f t="shared" si="5"/>
        <v>25281</v>
      </c>
      <c r="K101" s="32">
        <v>25281</v>
      </c>
      <c r="L101" s="32"/>
      <c r="M101" s="32">
        <f t="shared" si="6"/>
        <v>25281</v>
      </c>
      <c r="N101" s="32">
        <v>25281</v>
      </c>
      <c r="O101" s="32"/>
      <c r="P101" s="32">
        <f t="shared" si="7"/>
        <v>25281</v>
      </c>
    </row>
    <row r="102" spans="1:16" x14ac:dyDescent="0.3">
      <c r="A102" s="40" t="s">
        <v>109</v>
      </c>
      <c r="B102" s="28" t="s">
        <v>43</v>
      </c>
      <c r="C102" s="28" t="s">
        <v>100</v>
      </c>
      <c r="D102" s="29" t="s">
        <v>101</v>
      </c>
      <c r="E102" s="29" t="s">
        <v>110</v>
      </c>
      <c r="F102" s="46" t="s">
        <v>111</v>
      </c>
      <c r="G102" s="46" t="s">
        <v>48</v>
      </c>
      <c r="H102" s="32">
        <v>37790</v>
      </c>
      <c r="I102" s="32"/>
      <c r="J102" s="32">
        <f t="shared" si="5"/>
        <v>37790</v>
      </c>
      <c r="K102" s="32">
        <v>37790</v>
      </c>
      <c r="L102" s="32"/>
      <c r="M102" s="32">
        <f t="shared" si="6"/>
        <v>37790</v>
      </c>
      <c r="N102" s="32">
        <v>37790</v>
      </c>
      <c r="O102" s="32"/>
      <c r="P102" s="32">
        <f t="shared" si="7"/>
        <v>37790</v>
      </c>
    </row>
    <row r="103" spans="1:16" ht="24" x14ac:dyDescent="0.3">
      <c r="A103" s="40" t="s">
        <v>327</v>
      </c>
      <c r="B103" s="28" t="s">
        <v>43</v>
      </c>
      <c r="C103" s="28" t="s">
        <v>100</v>
      </c>
      <c r="D103" s="29" t="s">
        <v>101</v>
      </c>
      <c r="E103" s="29" t="s">
        <v>227</v>
      </c>
      <c r="F103" s="46" t="s">
        <v>326</v>
      </c>
      <c r="G103" s="46" t="s">
        <v>48</v>
      </c>
      <c r="H103" s="32">
        <v>0.01</v>
      </c>
      <c r="I103" s="32"/>
      <c r="J103" s="32">
        <f t="shared" si="5"/>
        <v>0.01</v>
      </c>
      <c r="K103" s="32"/>
      <c r="L103" s="32"/>
      <c r="M103" s="32"/>
      <c r="N103" s="32"/>
      <c r="O103" s="32"/>
      <c r="P103" s="32"/>
    </row>
    <row r="104" spans="1:16" ht="24" x14ac:dyDescent="0.3">
      <c r="A104" s="40" t="s">
        <v>229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228</v>
      </c>
      <c r="G104" s="46" t="s">
        <v>48</v>
      </c>
      <c r="H104" s="32">
        <v>177.02</v>
      </c>
      <c r="I104" s="32"/>
      <c r="J104" s="32">
        <f t="shared" si="5"/>
        <v>177.02</v>
      </c>
      <c r="K104" s="32">
        <v>0</v>
      </c>
      <c r="L104" s="32"/>
      <c r="M104" s="32">
        <f t="shared" si="6"/>
        <v>0</v>
      </c>
      <c r="N104" s="32">
        <v>0</v>
      </c>
      <c r="O104" s="32"/>
      <c r="P104" s="32">
        <f t="shared" si="7"/>
        <v>0</v>
      </c>
    </row>
    <row r="105" spans="1:16" x14ac:dyDescent="0.3">
      <c r="A105" s="672" t="s">
        <v>98</v>
      </c>
      <c r="B105" s="672"/>
      <c r="C105" s="672"/>
      <c r="D105" s="672"/>
      <c r="E105" s="672"/>
      <c r="F105" s="672"/>
      <c r="G105" s="672"/>
      <c r="H105" s="98">
        <f>SUM(H69:H104)</f>
        <v>14474531.58</v>
      </c>
      <c r="I105" s="98">
        <f t="shared" ref="I105:P105" si="8">SUM(I69:I104)</f>
        <v>60151.93</v>
      </c>
      <c r="J105" s="98">
        <f t="shared" si="8"/>
        <v>14534683.51</v>
      </c>
      <c r="K105" s="98">
        <f t="shared" si="8"/>
        <v>13879548.150000002</v>
      </c>
      <c r="L105" s="98">
        <f t="shared" si="8"/>
        <v>0</v>
      </c>
      <c r="M105" s="98">
        <f t="shared" si="8"/>
        <v>13879548.150000002</v>
      </c>
      <c r="N105" s="98">
        <f t="shared" si="8"/>
        <v>14290031.449999997</v>
      </c>
      <c r="O105" s="98">
        <f t="shared" si="8"/>
        <v>0</v>
      </c>
      <c r="P105" s="98">
        <f t="shared" si="8"/>
        <v>14290031.449999997</v>
      </c>
    </row>
    <row r="106" spans="1:16" ht="15" customHeight="1" x14ac:dyDescent="0.3">
      <c r="A106" s="704" t="s">
        <v>112</v>
      </c>
      <c r="B106" s="704"/>
      <c r="C106" s="704"/>
      <c r="D106" s="704"/>
      <c r="E106" s="704"/>
      <c r="F106" s="704"/>
      <c r="G106" s="704"/>
      <c r="H106" s="704"/>
      <c r="I106" s="704"/>
      <c r="J106" s="704"/>
      <c r="K106" s="704"/>
      <c r="L106" s="704"/>
      <c r="M106" s="704"/>
      <c r="N106" s="704"/>
      <c r="O106" s="704"/>
      <c r="P106" s="704"/>
    </row>
    <row r="107" spans="1:16" x14ac:dyDescent="0.3">
      <c r="A107" s="40" t="s">
        <v>87</v>
      </c>
      <c r="B107" s="40" t="s">
        <v>43</v>
      </c>
      <c r="C107" s="40" t="s">
        <v>44</v>
      </c>
      <c r="D107" s="45" t="s">
        <v>45</v>
      </c>
      <c r="E107" s="45" t="s">
        <v>54</v>
      </c>
      <c r="F107" s="45" t="s">
        <v>88</v>
      </c>
      <c r="G107" s="99" t="s">
        <v>113</v>
      </c>
      <c r="H107" s="32">
        <v>5000000</v>
      </c>
      <c r="I107" s="32"/>
      <c r="J107" s="32">
        <f>H107+I107</f>
        <v>5000000</v>
      </c>
      <c r="K107" s="32">
        <v>5800000</v>
      </c>
      <c r="L107" s="32"/>
      <c r="M107" s="32">
        <f>K107+L107</f>
        <v>5800000</v>
      </c>
      <c r="N107" s="32">
        <v>5800000</v>
      </c>
      <c r="O107" s="97"/>
      <c r="P107" s="32">
        <f>N107+O107</f>
        <v>5800000</v>
      </c>
    </row>
    <row r="108" spans="1:16" x14ac:dyDescent="0.3">
      <c r="A108" s="672" t="s">
        <v>114</v>
      </c>
      <c r="B108" s="672"/>
      <c r="C108" s="672"/>
      <c r="D108" s="672"/>
      <c r="E108" s="672"/>
      <c r="F108" s="672"/>
      <c r="G108" s="672"/>
      <c r="H108" s="100">
        <f>SUM(H107)</f>
        <v>5000000</v>
      </c>
      <c r="I108" s="100">
        <f t="shared" ref="I108:P108" si="9">SUM(I107)</f>
        <v>0</v>
      </c>
      <c r="J108" s="100">
        <f t="shared" si="9"/>
        <v>5000000</v>
      </c>
      <c r="K108" s="100">
        <f t="shared" si="9"/>
        <v>5800000</v>
      </c>
      <c r="L108" s="100">
        <f t="shared" si="9"/>
        <v>0</v>
      </c>
      <c r="M108" s="100">
        <f t="shared" si="9"/>
        <v>5800000</v>
      </c>
      <c r="N108" s="100">
        <f t="shared" si="9"/>
        <v>5800000</v>
      </c>
      <c r="O108" s="100">
        <f t="shared" si="9"/>
        <v>0</v>
      </c>
      <c r="P108" s="100">
        <f t="shared" si="9"/>
        <v>5800000</v>
      </c>
    </row>
    <row r="109" spans="1:16" hidden="1" x14ac:dyDescent="0.3">
      <c r="A109" s="702" t="s">
        <v>115</v>
      </c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97"/>
      <c r="P109" s="97"/>
    </row>
    <row r="110" spans="1:16" ht="25.2" hidden="1" customHeight="1" thickBot="1" x14ac:dyDescent="0.35">
      <c r="A110" s="702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idden="1" x14ac:dyDescent="0.3">
      <c r="A111" s="82" t="s">
        <v>42</v>
      </c>
      <c r="B111" s="58" t="s">
        <v>43</v>
      </c>
      <c r="C111" s="58" t="s">
        <v>44</v>
      </c>
      <c r="D111" s="58" t="s">
        <v>116</v>
      </c>
      <c r="E111" s="58" t="s">
        <v>46</v>
      </c>
      <c r="F111" s="58" t="s">
        <v>47</v>
      </c>
      <c r="G111" s="57" t="s">
        <v>117</v>
      </c>
      <c r="H111" s="32"/>
      <c r="I111" s="32"/>
      <c r="J111" s="32"/>
      <c r="K111" s="32"/>
      <c r="L111" s="32"/>
      <c r="M111" s="32"/>
      <c r="N111" s="32"/>
      <c r="O111" s="97"/>
      <c r="P111" s="97"/>
    </row>
    <row r="112" spans="1:16" hidden="1" x14ac:dyDescent="0.3">
      <c r="A112" s="82" t="s">
        <v>50</v>
      </c>
      <c r="B112" s="58" t="s">
        <v>43</v>
      </c>
      <c r="C112" s="58" t="s">
        <v>44</v>
      </c>
      <c r="D112" s="58" t="s">
        <v>116</v>
      </c>
      <c r="E112" s="58" t="s">
        <v>51</v>
      </c>
      <c r="F112" s="58" t="s">
        <v>52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118</v>
      </c>
      <c r="B113" s="58" t="s">
        <v>43</v>
      </c>
      <c r="C113" s="58" t="s">
        <v>44</v>
      </c>
      <c r="D113" s="58" t="s">
        <v>116</v>
      </c>
      <c r="E113" s="58" t="s">
        <v>54</v>
      </c>
      <c r="F113" s="58" t="s">
        <v>119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702" t="s">
        <v>120</v>
      </c>
      <c r="B114" s="702"/>
      <c r="C114" s="702"/>
      <c r="D114" s="702"/>
      <c r="E114" s="702"/>
      <c r="F114" s="702"/>
      <c r="G114" s="702"/>
      <c r="H114" s="59">
        <f>SUM(H111:H113)</f>
        <v>0</v>
      </c>
      <c r="I114" s="59"/>
      <c r="J114" s="59"/>
      <c r="K114" s="59">
        <f t="shared" ref="K114:N114" si="10">SUM(K111:K113)</f>
        <v>0</v>
      </c>
      <c r="L114" s="59"/>
      <c r="M114" s="59"/>
      <c r="N114" s="59">
        <f t="shared" si="10"/>
        <v>0</v>
      </c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100</v>
      </c>
      <c r="D115" s="58" t="s">
        <v>121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100</v>
      </c>
      <c r="D116" s="58" t="s">
        <v>121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100</v>
      </c>
      <c r="D117" s="58" t="s">
        <v>121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40" t="s">
        <v>122</v>
      </c>
      <c r="B118" s="58" t="s">
        <v>43</v>
      </c>
      <c r="C118" s="58" t="s">
        <v>123</v>
      </c>
      <c r="D118" s="58" t="s">
        <v>121</v>
      </c>
      <c r="E118" s="58" t="s">
        <v>54</v>
      </c>
      <c r="F118" s="58" t="s">
        <v>124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705" t="s">
        <v>125</v>
      </c>
      <c r="B119" s="705"/>
      <c r="C119" s="705"/>
      <c r="D119" s="705"/>
      <c r="E119" s="705"/>
      <c r="F119" s="705"/>
      <c r="G119" s="705"/>
      <c r="H119" s="83">
        <f>SUM(H115:H118)</f>
        <v>0</v>
      </c>
      <c r="I119" s="83"/>
      <c r="J119" s="83"/>
      <c r="K119" s="83">
        <f t="shared" ref="K119:N119" si="11">SUM(K115:K118)</f>
        <v>0</v>
      </c>
      <c r="L119" s="83"/>
      <c r="M119" s="83"/>
      <c r="N119" s="83">
        <f t="shared" si="11"/>
        <v>0</v>
      </c>
      <c r="O119" s="97"/>
      <c r="P119" s="97"/>
    </row>
    <row r="120" spans="1:16" hidden="1" x14ac:dyDescent="0.3">
      <c r="A120" s="706" t="s">
        <v>126</v>
      </c>
      <c r="B120" s="706"/>
      <c r="C120" s="706"/>
      <c r="D120" s="706"/>
      <c r="E120" s="706"/>
      <c r="F120" s="706"/>
      <c r="G120" s="706"/>
      <c r="H120" s="101">
        <f>H114+H119</f>
        <v>0</v>
      </c>
      <c r="I120" s="101"/>
      <c r="J120" s="101"/>
      <c r="K120" s="101">
        <f t="shared" ref="K120:N120" si="12">K114+K119</f>
        <v>0</v>
      </c>
      <c r="L120" s="101"/>
      <c r="M120" s="101"/>
      <c r="N120" s="101">
        <f t="shared" si="12"/>
        <v>0</v>
      </c>
      <c r="O120" s="97"/>
      <c r="P120" s="97"/>
    </row>
    <row r="121" spans="1:16" hidden="1" x14ac:dyDescent="0.3">
      <c r="A121" s="700" t="s">
        <v>127</v>
      </c>
      <c r="B121" s="700"/>
      <c r="C121" s="700"/>
      <c r="D121" s="700"/>
      <c r="E121" s="700"/>
      <c r="F121" s="700"/>
      <c r="G121" s="700"/>
      <c r="H121" s="700"/>
      <c r="I121" s="700"/>
      <c r="J121" s="700"/>
      <c r="K121" s="700"/>
      <c r="L121" s="700"/>
      <c r="M121" s="700"/>
      <c r="N121" s="700"/>
      <c r="O121" s="97"/>
      <c r="P121" s="97"/>
    </row>
    <row r="122" spans="1:16" hidden="1" x14ac:dyDescent="0.3">
      <c r="A122" s="82" t="s">
        <v>42</v>
      </c>
      <c r="B122" s="58" t="s">
        <v>43</v>
      </c>
      <c r="C122" s="58" t="s">
        <v>100</v>
      </c>
      <c r="D122" s="58" t="s">
        <v>128</v>
      </c>
      <c r="E122" s="58" t="s">
        <v>46</v>
      </c>
      <c r="F122" s="58" t="s">
        <v>47</v>
      </c>
      <c r="G122" s="102" t="s">
        <v>129</v>
      </c>
      <c r="H122" s="32"/>
      <c r="I122" s="32"/>
      <c r="J122" s="32"/>
      <c r="K122" s="34"/>
      <c r="L122" s="34"/>
      <c r="M122" s="34"/>
      <c r="N122" s="34"/>
      <c r="O122" s="97"/>
      <c r="P122" s="97"/>
    </row>
    <row r="123" spans="1:16" hidden="1" x14ac:dyDescent="0.3">
      <c r="A123" s="82" t="s">
        <v>50</v>
      </c>
      <c r="B123" s="58" t="s">
        <v>43</v>
      </c>
      <c r="C123" s="58" t="s">
        <v>100</v>
      </c>
      <c r="D123" s="58" t="s">
        <v>128</v>
      </c>
      <c r="E123" s="58" t="s">
        <v>51</v>
      </c>
      <c r="F123" s="58">
        <v>213000</v>
      </c>
      <c r="G123" s="102" t="s">
        <v>129</v>
      </c>
      <c r="H123" s="32"/>
      <c r="I123" s="32"/>
      <c r="J123" s="32"/>
      <c r="K123" s="32"/>
      <c r="L123" s="32"/>
      <c r="M123" s="32"/>
      <c r="N123" s="32"/>
      <c r="O123" s="97"/>
      <c r="P123" s="97"/>
    </row>
    <row r="124" spans="1:16" hidden="1" x14ac:dyDescent="0.3">
      <c r="A124" s="716" t="s">
        <v>130</v>
      </c>
      <c r="B124" s="716"/>
      <c r="C124" s="716"/>
      <c r="D124" s="716"/>
      <c r="E124" s="716"/>
      <c r="F124" s="716"/>
      <c r="G124" s="716"/>
      <c r="H124" s="121">
        <f>SUM(H122:H123)</f>
        <v>0</v>
      </c>
      <c r="I124" s="121"/>
      <c r="J124" s="121"/>
      <c r="K124" s="121">
        <f t="shared" ref="K124:N124" si="13">SUM(K122:K123)</f>
        <v>0</v>
      </c>
      <c r="L124" s="121"/>
      <c r="M124" s="121"/>
      <c r="N124" s="121">
        <f t="shared" si="13"/>
        <v>0</v>
      </c>
      <c r="O124" s="122"/>
      <c r="P124" s="122"/>
    </row>
    <row r="125" spans="1:16" x14ac:dyDescent="0.3">
      <c r="A125" s="702" t="s">
        <v>115</v>
      </c>
      <c r="B125" s="702"/>
      <c r="C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</row>
    <row r="126" spans="1:16" x14ac:dyDescent="0.3">
      <c r="A126" s="702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82" t="s">
        <v>42</v>
      </c>
      <c r="B127" s="28" t="s">
        <v>43</v>
      </c>
      <c r="C127" s="28" t="s">
        <v>44</v>
      </c>
      <c r="D127" s="58" t="s">
        <v>116</v>
      </c>
      <c r="E127" s="29" t="s">
        <v>46</v>
      </c>
      <c r="F127" s="46" t="s">
        <v>47</v>
      </c>
      <c r="G127" s="46" t="s">
        <v>180</v>
      </c>
      <c r="H127" s="32">
        <v>24033568.609999999</v>
      </c>
      <c r="I127" s="32"/>
      <c r="J127" s="32">
        <f t="shared" ref="J127:J130" si="14">H127+I127</f>
        <v>24033568.609999999</v>
      </c>
      <c r="K127" s="32">
        <v>0</v>
      </c>
      <c r="L127" s="32"/>
      <c r="M127" s="32">
        <f t="shared" ref="M127:M130" si="15">K127+L127</f>
        <v>0</v>
      </c>
      <c r="N127" s="32">
        <v>0</v>
      </c>
      <c r="O127" s="32"/>
      <c r="P127" s="32">
        <f t="shared" ref="P127:P139" si="16">N127+O127</f>
        <v>0</v>
      </c>
    </row>
    <row r="128" spans="1:16" ht="36" x14ac:dyDescent="0.3">
      <c r="A128" s="36" t="s">
        <v>210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209</v>
      </c>
      <c r="G128" s="46" t="s">
        <v>180</v>
      </c>
      <c r="H128" s="32">
        <v>53302.15</v>
      </c>
      <c r="I128" s="32"/>
      <c r="J128" s="32">
        <f t="shared" si="14"/>
        <v>53302.15</v>
      </c>
      <c r="K128" s="32"/>
      <c r="L128" s="32"/>
      <c r="M128" s="32"/>
      <c r="N128" s="32"/>
      <c r="O128" s="32"/>
      <c r="P128" s="32"/>
    </row>
    <row r="129" spans="1:16" x14ac:dyDescent="0.3">
      <c r="A129" s="82" t="s">
        <v>50</v>
      </c>
      <c r="B129" s="28" t="s">
        <v>43</v>
      </c>
      <c r="C129" s="28" t="s">
        <v>44</v>
      </c>
      <c r="D129" s="58" t="s">
        <v>116</v>
      </c>
      <c r="E129" s="29" t="s">
        <v>51</v>
      </c>
      <c r="F129" s="46" t="s">
        <v>52</v>
      </c>
      <c r="G129" s="46" t="s">
        <v>180</v>
      </c>
      <c r="H129" s="32">
        <v>5105802.3600000003</v>
      </c>
      <c r="I129" s="32"/>
      <c r="J129" s="32">
        <f t="shared" si="14"/>
        <v>5105802.3600000003</v>
      </c>
      <c r="K129" s="32">
        <v>0</v>
      </c>
      <c r="L129" s="32"/>
      <c r="M129" s="32">
        <f t="shared" si="15"/>
        <v>0</v>
      </c>
      <c r="N129" s="32">
        <v>0</v>
      </c>
      <c r="O129" s="32"/>
      <c r="P129" s="32">
        <f t="shared" si="16"/>
        <v>0</v>
      </c>
    </row>
    <row r="130" spans="1:16" x14ac:dyDescent="0.3">
      <c r="A130" s="82" t="s">
        <v>118</v>
      </c>
      <c r="B130" s="28" t="s">
        <v>43</v>
      </c>
      <c r="C130" s="28" t="s">
        <v>44</v>
      </c>
      <c r="D130" s="58" t="s">
        <v>116</v>
      </c>
      <c r="E130" s="29" t="s">
        <v>54</v>
      </c>
      <c r="F130" s="46" t="s">
        <v>119</v>
      </c>
      <c r="G130" s="46" t="s">
        <v>180</v>
      </c>
      <c r="H130" s="32">
        <v>47000</v>
      </c>
      <c r="I130" s="32"/>
      <c r="J130" s="32">
        <f t="shared" si="14"/>
        <v>47000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715" t="s">
        <v>178</v>
      </c>
      <c r="B131" s="715"/>
      <c r="C131" s="715"/>
      <c r="D131" s="715"/>
      <c r="E131" s="715"/>
      <c r="F131" s="715"/>
      <c r="G131" s="715"/>
      <c r="H131" s="101">
        <f>SUM(H127:H130)</f>
        <v>29239673.119999997</v>
      </c>
      <c r="I131" s="101">
        <f t="shared" ref="I131:P131" si="17">SUM(I127:I130)</f>
        <v>0</v>
      </c>
      <c r="J131" s="101">
        <f t="shared" si="17"/>
        <v>29239673.119999997</v>
      </c>
      <c r="K131" s="101">
        <f t="shared" si="17"/>
        <v>0</v>
      </c>
      <c r="L131" s="101">
        <f t="shared" si="17"/>
        <v>0</v>
      </c>
      <c r="M131" s="101">
        <f t="shared" si="17"/>
        <v>0</v>
      </c>
      <c r="N131" s="101">
        <f t="shared" si="17"/>
        <v>0</v>
      </c>
      <c r="O131" s="101">
        <f t="shared" si="17"/>
        <v>0</v>
      </c>
      <c r="P131" s="101">
        <f t="shared" si="17"/>
        <v>0</v>
      </c>
    </row>
    <row r="132" spans="1:16" x14ac:dyDescent="0.3">
      <c r="A132" s="82" t="s">
        <v>42</v>
      </c>
      <c r="B132" s="28" t="s">
        <v>43</v>
      </c>
      <c r="C132" s="28" t="s">
        <v>100</v>
      </c>
      <c r="D132" s="58" t="s">
        <v>121</v>
      </c>
      <c r="E132" s="29" t="s">
        <v>46</v>
      </c>
      <c r="F132" s="46" t="s">
        <v>47</v>
      </c>
      <c r="G132" s="46" t="s">
        <v>180</v>
      </c>
      <c r="H132" s="32">
        <v>40696077.089999996</v>
      </c>
      <c r="I132" s="32"/>
      <c r="J132" s="32">
        <f t="shared" ref="J132:J139" si="18">H132+I132</f>
        <v>40696077.089999996</v>
      </c>
      <c r="K132" s="32">
        <v>0</v>
      </c>
      <c r="L132" s="32"/>
      <c r="M132" s="32">
        <f t="shared" ref="M132:M139" si="19">K132+L132</f>
        <v>0</v>
      </c>
      <c r="N132" s="32">
        <v>0</v>
      </c>
      <c r="O132" s="32"/>
      <c r="P132" s="32">
        <f t="shared" si="16"/>
        <v>0</v>
      </c>
    </row>
    <row r="133" spans="1:16" ht="36" x14ac:dyDescent="0.3">
      <c r="A133" s="36" t="s">
        <v>210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209</v>
      </c>
      <c r="G133" s="46" t="s">
        <v>180</v>
      </c>
      <c r="H133" s="32">
        <v>80132.890000000014</v>
      </c>
      <c r="I133" s="32"/>
      <c r="J133" s="32">
        <f t="shared" si="18"/>
        <v>80132.890000000014</v>
      </c>
      <c r="K133" s="32"/>
      <c r="L133" s="32"/>
      <c r="M133" s="32"/>
      <c r="N133" s="32"/>
      <c r="O133" s="32"/>
      <c r="P133" s="32"/>
    </row>
    <row r="134" spans="1:16" x14ac:dyDescent="0.3">
      <c r="A134" s="82" t="s">
        <v>50</v>
      </c>
      <c r="B134" s="28" t="s">
        <v>43</v>
      </c>
      <c r="C134" s="28" t="s">
        <v>100</v>
      </c>
      <c r="D134" s="58" t="s">
        <v>121</v>
      </c>
      <c r="E134" s="29" t="s">
        <v>51</v>
      </c>
      <c r="F134" s="46" t="s">
        <v>52</v>
      </c>
      <c r="G134" s="46" t="s">
        <v>180</v>
      </c>
      <c r="H134" s="32">
        <v>8983667.3300000001</v>
      </c>
      <c r="I134" s="32"/>
      <c r="J134" s="32">
        <f t="shared" si="18"/>
        <v>8983667.3300000001</v>
      </c>
      <c r="K134" s="32">
        <v>0</v>
      </c>
      <c r="L134" s="32"/>
      <c r="M134" s="32">
        <f t="shared" si="19"/>
        <v>0</v>
      </c>
      <c r="N134" s="32">
        <v>0</v>
      </c>
      <c r="O134" s="32"/>
      <c r="P134" s="32">
        <f t="shared" si="16"/>
        <v>0</v>
      </c>
    </row>
    <row r="135" spans="1:16" x14ac:dyDescent="0.3">
      <c r="A135" s="82" t="s">
        <v>118</v>
      </c>
      <c r="B135" s="28" t="s">
        <v>43</v>
      </c>
      <c r="C135" s="28" t="s">
        <v>100</v>
      </c>
      <c r="D135" s="58" t="s">
        <v>121</v>
      </c>
      <c r="E135" s="29" t="s">
        <v>54</v>
      </c>
      <c r="F135" s="46" t="s">
        <v>119</v>
      </c>
      <c r="G135" s="46" t="s">
        <v>180</v>
      </c>
      <c r="H135" s="32">
        <v>49414</v>
      </c>
      <c r="I135" s="32"/>
      <c r="J135" s="32">
        <f t="shared" si="18"/>
        <v>49414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236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235</v>
      </c>
      <c r="G136" s="46" t="s">
        <v>180</v>
      </c>
      <c r="H136" s="32">
        <v>1572331.31</v>
      </c>
      <c r="I136" s="32"/>
      <c r="J136" s="32">
        <f t="shared" si="18"/>
        <v>1572331.31</v>
      </c>
      <c r="K136" s="32"/>
      <c r="L136" s="32"/>
      <c r="M136" s="32"/>
      <c r="N136" s="32"/>
      <c r="O136" s="32"/>
      <c r="P136" s="32"/>
    </row>
    <row r="137" spans="1:16" x14ac:dyDescent="0.3">
      <c r="A137" s="40" t="s">
        <v>91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92</v>
      </c>
      <c r="G137" s="46" t="s">
        <v>180</v>
      </c>
      <c r="H137" s="32">
        <v>94353.600000000006</v>
      </c>
      <c r="I137" s="32"/>
      <c r="J137" s="32">
        <f t="shared" si="18"/>
        <v>94353.600000000006</v>
      </c>
      <c r="K137" s="32"/>
      <c r="L137" s="32"/>
      <c r="M137" s="32"/>
      <c r="N137" s="32"/>
      <c r="O137" s="32"/>
      <c r="P137" s="32"/>
    </row>
    <row r="138" spans="1:16" ht="24" x14ac:dyDescent="0.3">
      <c r="A138" s="82" t="s">
        <v>214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213</v>
      </c>
      <c r="G138" s="46" t="s">
        <v>180</v>
      </c>
      <c r="H138" s="32">
        <v>12746</v>
      </c>
      <c r="I138" s="32"/>
      <c r="J138" s="32">
        <f t="shared" si="18"/>
        <v>12746</v>
      </c>
      <c r="K138" s="32">
        <v>0</v>
      </c>
      <c r="L138" s="32"/>
      <c r="M138" s="32">
        <f t="shared" si="19"/>
        <v>0</v>
      </c>
      <c r="N138" s="32">
        <v>0</v>
      </c>
      <c r="O138" s="32"/>
      <c r="P138" s="32">
        <f t="shared" si="16"/>
        <v>0</v>
      </c>
    </row>
    <row r="139" spans="1:16" x14ac:dyDescent="0.3">
      <c r="A139" s="82" t="s">
        <v>122</v>
      </c>
      <c r="B139" s="28" t="s">
        <v>43</v>
      </c>
      <c r="C139" s="28" t="s">
        <v>123</v>
      </c>
      <c r="D139" s="58" t="s">
        <v>121</v>
      </c>
      <c r="E139" s="29" t="s">
        <v>54</v>
      </c>
      <c r="F139" s="46" t="s">
        <v>124</v>
      </c>
      <c r="G139" s="46" t="s">
        <v>180</v>
      </c>
      <c r="H139" s="32">
        <v>4200</v>
      </c>
      <c r="I139" s="32"/>
      <c r="J139" s="32">
        <f t="shared" si="18"/>
        <v>4200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715" t="s">
        <v>178</v>
      </c>
      <c r="B140" s="715"/>
      <c r="C140" s="715"/>
      <c r="D140" s="715"/>
      <c r="E140" s="715"/>
      <c r="F140" s="715"/>
      <c r="G140" s="715"/>
      <c r="H140" s="101">
        <f>SUM(H132:H139)</f>
        <v>51492922.219999999</v>
      </c>
      <c r="I140" s="101">
        <f t="shared" ref="I140:P140" si="20">SUM(I132:I139)</f>
        <v>0</v>
      </c>
      <c r="J140" s="101">
        <f t="shared" si="20"/>
        <v>51492922.219999999</v>
      </c>
      <c r="K140" s="101">
        <f t="shared" si="20"/>
        <v>0</v>
      </c>
      <c r="L140" s="101">
        <f t="shared" si="20"/>
        <v>0</v>
      </c>
      <c r="M140" s="101">
        <f t="shared" si="20"/>
        <v>0</v>
      </c>
      <c r="N140" s="101">
        <f t="shared" si="20"/>
        <v>0</v>
      </c>
      <c r="O140" s="101">
        <f t="shared" si="20"/>
        <v>0</v>
      </c>
      <c r="P140" s="101">
        <f t="shared" si="20"/>
        <v>0</v>
      </c>
    </row>
    <row r="141" spans="1:16" x14ac:dyDescent="0.3">
      <c r="A141" s="706" t="s">
        <v>179</v>
      </c>
      <c r="B141" s="706"/>
      <c r="C141" s="706"/>
      <c r="D141" s="706"/>
      <c r="E141" s="706"/>
      <c r="F141" s="706"/>
      <c r="G141" s="706"/>
      <c r="H141" s="101">
        <f>H131+H140</f>
        <v>80732595.340000004</v>
      </c>
      <c r="I141" s="101">
        <f t="shared" ref="I141:P141" si="21">I131+I140</f>
        <v>0</v>
      </c>
      <c r="J141" s="101">
        <f t="shared" si="21"/>
        <v>80732595.340000004</v>
      </c>
      <c r="K141" s="101">
        <f t="shared" si="21"/>
        <v>0</v>
      </c>
      <c r="L141" s="101">
        <f t="shared" si="21"/>
        <v>0</v>
      </c>
      <c r="M141" s="101">
        <f t="shared" si="21"/>
        <v>0</v>
      </c>
      <c r="N141" s="101">
        <f t="shared" si="21"/>
        <v>0</v>
      </c>
      <c r="O141" s="101">
        <f t="shared" si="21"/>
        <v>0</v>
      </c>
      <c r="P141" s="101">
        <f t="shared" si="21"/>
        <v>0</v>
      </c>
    </row>
    <row r="142" spans="1:16" x14ac:dyDescent="0.3">
      <c r="A142" s="725" t="s">
        <v>201</v>
      </c>
      <c r="B142" s="726"/>
      <c r="C142" s="726"/>
      <c r="D142" s="726"/>
      <c r="E142" s="726"/>
      <c r="F142" s="726"/>
      <c r="G142" s="726"/>
      <c r="H142" s="726"/>
      <c r="I142" s="726"/>
      <c r="J142" s="726"/>
      <c r="K142" s="726"/>
      <c r="L142" s="726"/>
      <c r="M142" s="726"/>
      <c r="N142" s="726"/>
      <c r="O142" s="726"/>
      <c r="P142" s="727"/>
    </row>
    <row r="143" spans="1:16" x14ac:dyDescent="0.3">
      <c r="A143" s="82" t="s">
        <v>42</v>
      </c>
      <c r="B143" s="28" t="s">
        <v>43</v>
      </c>
      <c r="C143" s="28" t="s">
        <v>100</v>
      </c>
      <c r="D143" s="58" t="s">
        <v>202</v>
      </c>
      <c r="E143" s="29" t="s">
        <v>46</v>
      </c>
      <c r="F143" s="46" t="s">
        <v>47</v>
      </c>
      <c r="G143" s="46" t="s">
        <v>203</v>
      </c>
      <c r="H143" s="32">
        <v>4554000</v>
      </c>
      <c r="I143" s="32"/>
      <c r="J143" s="26">
        <f t="shared" ref="J143:J144" si="22">H143+I143</f>
        <v>4554000</v>
      </c>
      <c r="K143" s="32">
        <v>0</v>
      </c>
      <c r="L143" s="32"/>
      <c r="M143" s="26">
        <f t="shared" ref="M143:M144" si="23">K143+L143</f>
        <v>0</v>
      </c>
      <c r="N143" s="32">
        <v>0</v>
      </c>
      <c r="O143" s="147"/>
      <c r="P143" s="148">
        <f t="shared" ref="P143:P144" si="24">N143+O143</f>
        <v>0</v>
      </c>
    </row>
    <row r="144" spans="1:16" x14ac:dyDescent="0.3">
      <c r="A144" s="82" t="s">
        <v>50</v>
      </c>
      <c r="B144" s="28" t="s">
        <v>43</v>
      </c>
      <c r="C144" s="28" t="s">
        <v>100</v>
      </c>
      <c r="D144" s="58" t="s">
        <v>202</v>
      </c>
      <c r="E144" s="29" t="s">
        <v>51</v>
      </c>
      <c r="F144" s="46" t="s">
        <v>52</v>
      </c>
      <c r="G144" s="46" t="s">
        <v>203</v>
      </c>
      <c r="H144" s="32">
        <v>1375308</v>
      </c>
      <c r="I144" s="32"/>
      <c r="J144" s="26">
        <f t="shared" si="22"/>
        <v>1375308</v>
      </c>
      <c r="K144" s="32">
        <v>0</v>
      </c>
      <c r="L144" s="32"/>
      <c r="M144" s="26">
        <f t="shared" si="23"/>
        <v>0</v>
      </c>
      <c r="N144" s="32">
        <v>0</v>
      </c>
      <c r="O144" s="147"/>
      <c r="P144" s="148">
        <f t="shared" si="24"/>
        <v>0</v>
      </c>
    </row>
    <row r="145" spans="1:16" ht="15" thickBot="1" x14ac:dyDescent="0.35">
      <c r="A145" s="728" t="s">
        <v>204</v>
      </c>
      <c r="B145" s="728"/>
      <c r="C145" s="728"/>
      <c r="D145" s="728"/>
      <c r="E145" s="728"/>
      <c r="F145" s="728"/>
      <c r="G145" s="728"/>
      <c r="H145" s="149">
        <f>SUM(H143:H144)</f>
        <v>5929308</v>
      </c>
      <c r="I145" s="149">
        <f t="shared" ref="I145:P145" si="25">SUM(I143:I144)</f>
        <v>0</v>
      </c>
      <c r="J145" s="149">
        <f t="shared" si="25"/>
        <v>5929308</v>
      </c>
      <c r="K145" s="149">
        <f t="shared" si="25"/>
        <v>0</v>
      </c>
      <c r="L145" s="149">
        <f t="shared" si="25"/>
        <v>0</v>
      </c>
      <c r="M145" s="149">
        <f t="shared" si="25"/>
        <v>0</v>
      </c>
      <c r="N145" s="149">
        <f t="shared" si="25"/>
        <v>0</v>
      </c>
      <c r="O145" s="149">
        <f t="shared" si="25"/>
        <v>0</v>
      </c>
      <c r="P145" s="149">
        <f t="shared" si="25"/>
        <v>0</v>
      </c>
    </row>
    <row r="146" spans="1:16" ht="15" thickBot="1" x14ac:dyDescent="0.35">
      <c r="A146" s="729" t="s">
        <v>205</v>
      </c>
      <c r="B146" s="730"/>
      <c r="C146" s="730"/>
      <c r="D146" s="730"/>
      <c r="E146" s="730"/>
      <c r="F146" s="730"/>
      <c r="G146" s="730"/>
      <c r="H146" s="730"/>
      <c r="I146" s="730"/>
      <c r="J146" s="730"/>
      <c r="K146" s="730"/>
      <c r="L146" s="730"/>
      <c r="M146" s="730"/>
      <c r="N146" s="730"/>
      <c r="O146" s="730"/>
      <c r="P146" s="731"/>
    </row>
    <row r="147" spans="1:16" x14ac:dyDescent="0.3">
      <c r="A147" s="150" t="s">
        <v>42</v>
      </c>
      <c r="B147" s="56" t="s">
        <v>43</v>
      </c>
      <c r="C147" s="56" t="s">
        <v>100</v>
      </c>
      <c r="D147" s="56" t="s">
        <v>206</v>
      </c>
      <c r="E147" s="56" t="s">
        <v>46</v>
      </c>
      <c r="F147" s="56" t="s">
        <v>47</v>
      </c>
      <c r="G147" s="46" t="s">
        <v>207</v>
      </c>
      <c r="H147" s="151">
        <v>251508</v>
      </c>
      <c r="I147" s="152"/>
      <c r="J147" s="26">
        <f t="shared" ref="J147:J148" si="26">H147+I147</f>
        <v>251508</v>
      </c>
      <c r="K147" s="26">
        <v>0</v>
      </c>
      <c r="L147" s="153"/>
      <c r="M147" s="26">
        <f t="shared" ref="M147:M148" si="27">K147+L147</f>
        <v>0</v>
      </c>
      <c r="N147" s="32">
        <v>0</v>
      </c>
      <c r="O147" s="147"/>
      <c r="P147" s="148">
        <f t="shared" ref="P147:P148" si="28">N147+O147</f>
        <v>0</v>
      </c>
    </row>
    <row r="148" spans="1:16" x14ac:dyDescent="0.3">
      <c r="A148" s="37" t="s">
        <v>50</v>
      </c>
      <c r="B148" s="61" t="s">
        <v>43</v>
      </c>
      <c r="C148" s="61" t="s">
        <v>100</v>
      </c>
      <c r="D148" s="61" t="s">
        <v>206</v>
      </c>
      <c r="E148" s="61" t="s">
        <v>51</v>
      </c>
      <c r="F148" s="61" t="s">
        <v>52</v>
      </c>
      <c r="G148" s="161" t="s">
        <v>207</v>
      </c>
      <c r="H148" s="154">
        <v>75955.42</v>
      </c>
      <c r="I148" s="162"/>
      <c r="J148" s="51">
        <f t="shared" si="26"/>
        <v>75955.42</v>
      </c>
      <c r="K148" s="51">
        <v>0</v>
      </c>
      <c r="L148" s="156"/>
      <c r="M148" s="51">
        <f t="shared" si="27"/>
        <v>0</v>
      </c>
      <c r="N148" s="38">
        <v>0</v>
      </c>
      <c r="O148" s="163"/>
      <c r="P148" s="164">
        <f t="shared" si="28"/>
        <v>0</v>
      </c>
    </row>
    <row r="149" spans="1:16" x14ac:dyDescent="0.3">
      <c r="A149" s="706" t="s">
        <v>208</v>
      </c>
      <c r="B149" s="706"/>
      <c r="C149" s="706"/>
      <c r="D149" s="706"/>
      <c r="E149" s="706"/>
      <c r="F149" s="706"/>
      <c r="G149" s="706"/>
      <c r="H149" s="98">
        <f>SUM(H147:H148)</f>
        <v>327463.42</v>
      </c>
      <c r="I149" s="98">
        <f>SUM(I147:I148)</f>
        <v>0</v>
      </c>
      <c r="J149" s="98">
        <f>H149+I149</f>
        <v>327463.42</v>
      </c>
      <c r="K149" s="98">
        <f t="shared" ref="K149" si="29">SUM(K147:K148)</f>
        <v>0</v>
      </c>
      <c r="L149" s="98"/>
      <c r="M149" s="98"/>
      <c r="N149" s="98">
        <f>SUM(N147:N148)</f>
        <v>0</v>
      </c>
      <c r="O149" s="98"/>
      <c r="P149" s="98"/>
    </row>
    <row r="150" spans="1:16" ht="30" customHeight="1" x14ac:dyDescent="0.3">
      <c r="A150" s="735" t="s">
        <v>216</v>
      </c>
      <c r="B150" s="736"/>
      <c r="C150" s="736"/>
      <c r="D150" s="736"/>
      <c r="E150" s="736"/>
      <c r="F150" s="736"/>
      <c r="G150" s="736"/>
      <c r="H150" s="736"/>
      <c r="I150" s="736"/>
      <c r="J150" s="736"/>
      <c r="K150" s="736"/>
      <c r="L150" s="736"/>
      <c r="M150" s="736"/>
      <c r="N150" s="736"/>
      <c r="O150" s="736"/>
      <c r="P150" s="737"/>
    </row>
    <row r="151" spans="1:16" x14ac:dyDescent="0.3">
      <c r="A151" s="150" t="s">
        <v>42</v>
      </c>
      <c r="B151" s="56" t="s">
        <v>43</v>
      </c>
      <c r="C151" s="56" t="s">
        <v>100</v>
      </c>
      <c r="D151" s="58" t="s">
        <v>217</v>
      </c>
      <c r="E151" s="58" t="s">
        <v>46</v>
      </c>
      <c r="F151" s="56" t="s">
        <v>47</v>
      </c>
      <c r="G151" s="46" t="s">
        <v>218</v>
      </c>
      <c r="H151" s="155">
        <v>99000</v>
      </c>
      <c r="I151" s="155"/>
      <c r="J151" s="26">
        <f t="shared" ref="J151:J152" si="30">H151+I151</f>
        <v>99000</v>
      </c>
      <c r="K151" s="32">
        <v>0</v>
      </c>
      <c r="L151" s="34"/>
      <c r="M151" s="26">
        <f t="shared" ref="M151:M152" si="31">K151+L151</f>
        <v>0</v>
      </c>
      <c r="N151" s="32">
        <v>0</v>
      </c>
      <c r="O151" s="147"/>
      <c r="P151" s="148">
        <f t="shared" ref="P151:P152" si="32">N151+O151</f>
        <v>0</v>
      </c>
    </row>
    <row r="152" spans="1:16" x14ac:dyDescent="0.3">
      <c r="A152" s="37" t="s">
        <v>50</v>
      </c>
      <c r="B152" s="61" t="s">
        <v>43</v>
      </c>
      <c r="C152" s="61" t="s">
        <v>100</v>
      </c>
      <c r="D152" s="58" t="s">
        <v>217</v>
      </c>
      <c r="E152" s="58" t="s">
        <v>51</v>
      </c>
      <c r="F152" s="61" t="s">
        <v>52</v>
      </c>
      <c r="G152" s="46" t="s">
        <v>218</v>
      </c>
      <c r="H152" s="155">
        <v>29898</v>
      </c>
      <c r="I152" s="155"/>
      <c r="J152" s="51">
        <f t="shared" si="30"/>
        <v>29898</v>
      </c>
      <c r="K152" s="32">
        <v>0</v>
      </c>
      <c r="L152" s="34"/>
      <c r="M152" s="51">
        <f t="shared" si="31"/>
        <v>0</v>
      </c>
      <c r="N152" s="32">
        <v>0</v>
      </c>
      <c r="O152" s="147"/>
      <c r="P152" s="164">
        <f t="shared" si="32"/>
        <v>0</v>
      </c>
    </row>
    <row r="153" spans="1:16" x14ac:dyDescent="0.3">
      <c r="A153" s="706" t="s">
        <v>215</v>
      </c>
      <c r="B153" s="706"/>
      <c r="C153" s="706"/>
      <c r="D153" s="706"/>
      <c r="E153" s="706"/>
      <c r="F153" s="706"/>
      <c r="G153" s="706"/>
      <c r="H153" s="98">
        <f>SUM(H151:H152)</f>
        <v>128898</v>
      </c>
      <c r="I153" s="98">
        <f t="shared" ref="I153:P153" si="33">SUM(I151:I152)</f>
        <v>0</v>
      </c>
      <c r="J153" s="98">
        <f t="shared" si="33"/>
        <v>128898</v>
      </c>
      <c r="K153" s="98">
        <f t="shared" si="33"/>
        <v>0</v>
      </c>
      <c r="L153" s="98">
        <f t="shared" si="33"/>
        <v>0</v>
      </c>
      <c r="M153" s="98">
        <f t="shared" si="33"/>
        <v>0</v>
      </c>
      <c r="N153" s="98">
        <f t="shared" si="33"/>
        <v>0</v>
      </c>
      <c r="O153" s="98">
        <f t="shared" si="33"/>
        <v>0</v>
      </c>
      <c r="P153" s="98">
        <f t="shared" si="33"/>
        <v>0</v>
      </c>
    </row>
    <row r="154" spans="1:16" ht="28.95" customHeight="1" x14ac:dyDescent="0.3">
      <c r="A154" s="723" t="s">
        <v>160</v>
      </c>
      <c r="B154" s="687"/>
      <c r="C154" s="687"/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724"/>
    </row>
    <row r="155" spans="1:16" ht="26.4" x14ac:dyDescent="0.3">
      <c r="A155" s="104" t="s">
        <v>161</v>
      </c>
      <c r="B155" s="40">
        <v>10</v>
      </c>
      <c r="C155" s="40" t="s">
        <v>162</v>
      </c>
      <c r="D155" s="45" t="s">
        <v>163</v>
      </c>
      <c r="E155" s="45" t="s">
        <v>174</v>
      </c>
      <c r="F155" s="45" t="s">
        <v>165</v>
      </c>
      <c r="G155" s="45" t="s">
        <v>182</v>
      </c>
      <c r="H155" s="32">
        <v>1916000</v>
      </c>
      <c r="I155" s="32"/>
      <c r="J155" s="32">
        <f>H155+I155</f>
        <v>1916000</v>
      </c>
      <c r="K155" s="32">
        <v>0</v>
      </c>
      <c r="L155" s="32"/>
      <c r="M155" s="32">
        <f>K155+L155</f>
        <v>0</v>
      </c>
      <c r="N155" s="32">
        <v>0</v>
      </c>
      <c r="O155" s="97"/>
      <c r="P155" s="32">
        <f>N155+O155</f>
        <v>0</v>
      </c>
    </row>
    <row r="156" spans="1:16" x14ac:dyDescent="0.3">
      <c r="A156" s="708" t="s">
        <v>167</v>
      </c>
      <c r="B156" s="709"/>
      <c r="C156" s="709"/>
      <c r="D156" s="709"/>
      <c r="E156" s="709"/>
      <c r="F156" s="709"/>
      <c r="G156" s="710"/>
      <c r="H156" s="101">
        <f t="shared" ref="H156:P156" si="34">SUM(H155:H155)</f>
        <v>1916000</v>
      </c>
      <c r="I156" s="101">
        <f t="shared" si="34"/>
        <v>0</v>
      </c>
      <c r="J156" s="101">
        <f t="shared" si="34"/>
        <v>1916000</v>
      </c>
      <c r="K156" s="101">
        <f t="shared" si="34"/>
        <v>0</v>
      </c>
      <c r="L156" s="101">
        <f t="shared" si="34"/>
        <v>0</v>
      </c>
      <c r="M156" s="101">
        <f t="shared" si="34"/>
        <v>0</v>
      </c>
      <c r="N156" s="101">
        <f t="shared" si="34"/>
        <v>0</v>
      </c>
      <c r="O156" s="101">
        <f t="shared" si="34"/>
        <v>0</v>
      </c>
      <c r="P156" s="101">
        <f t="shared" si="34"/>
        <v>0</v>
      </c>
    </row>
    <row r="157" spans="1:16" ht="25.2" customHeight="1" x14ac:dyDescent="0.3">
      <c r="A157" s="711" t="s">
        <v>168</v>
      </c>
      <c r="B157" s="712"/>
      <c r="C157" s="712"/>
      <c r="D157" s="712"/>
      <c r="E157" s="712"/>
      <c r="F157" s="712"/>
      <c r="G157" s="712"/>
      <c r="H157" s="712"/>
      <c r="I157" s="712"/>
      <c r="J157" s="712"/>
      <c r="K157" s="712"/>
      <c r="L157" s="712"/>
      <c r="M157" s="712"/>
      <c r="N157" s="712"/>
      <c r="O157" s="712"/>
      <c r="P157" s="713"/>
    </row>
    <row r="158" spans="1:16" ht="25.2" customHeight="1" x14ac:dyDescent="0.3">
      <c r="A158" s="82" t="s">
        <v>236</v>
      </c>
      <c r="B158" s="106" t="s">
        <v>43</v>
      </c>
      <c r="C158" s="106" t="s">
        <v>100</v>
      </c>
      <c r="D158" s="107" t="s">
        <v>169</v>
      </c>
      <c r="E158" s="107" t="s">
        <v>54</v>
      </c>
      <c r="F158" s="107" t="s">
        <v>235</v>
      </c>
      <c r="G158" s="108" t="s">
        <v>170</v>
      </c>
      <c r="H158" s="32">
        <v>24196.5</v>
      </c>
      <c r="I158" s="32"/>
      <c r="J158" s="32">
        <f>H158+I158</f>
        <v>24196.5</v>
      </c>
      <c r="K158" s="32">
        <v>0</v>
      </c>
      <c r="L158" s="32"/>
      <c r="M158" s="32">
        <f>K158+L158</f>
        <v>0</v>
      </c>
      <c r="N158" s="32">
        <v>0</v>
      </c>
      <c r="O158" s="97"/>
      <c r="P158" s="32">
        <f>N158+O158</f>
        <v>0</v>
      </c>
    </row>
    <row r="159" spans="1:16" ht="25.2" customHeight="1" x14ac:dyDescent="0.3">
      <c r="A159" s="105" t="s">
        <v>175</v>
      </c>
      <c r="B159" s="40" t="s">
        <v>172</v>
      </c>
      <c r="C159" s="40" t="s">
        <v>173</v>
      </c>
      <c r="D159" s="45" t="s">
        <v>169</v>
      </c>
      <c r="E159" s="45" t="s">
        <v>174</v>
      </c>
      <c r="F159" s="45" t="s">
        <v>171</v>
      </c>
      <c r="G159" s="45" t="s">
        <v>170</v>
      </c>
      <c r="H159" s="32">
        <v>93777</v>
      </c>
      <c r="I159" s="32"/>
      <c r="J159" s="32">
        <f>H159+I159</f>
        <v>93777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6.4" x14ac:dyDescent="0.3">
      <c r="A160" s="105" t="s">
        <v>161</v>
      </c>
      <c r="B160" s="106" t="s">
        <v>43</v>
      </c>
      <c r="C160" s="106" t="s">
        <v>100</v>
      </c>
      <c r="D160" s="107" t="s">
        <v>169</v>
      </c>
      <c r="E160" s="107" t="s">
        <v>164</v>
      </c>
      <c r="F160" s="107" t="s">
        <v>165</v>
      </c>
      <c r="G160" s="108" t="s">
        <v>170</v>
      </c>
      <c r="H160" s="32">
        <v>1077130</v>
      </c>
      <c r="I160" s="32"/>
      <c r="J160" s="32">
        <f>H160+I160</f>
        <v>1077130</v>
      </c>
      <c r="K160" s="32">
        <v>0</v>
      </c>
      <c r="L160" s="32"/>
      <c r="M160" s="32">
        <f t="shared" ref="M160:M161" si="35">K160+L160</f>
        <v>0</v>
      </c>
      <c r="N160" s="32">
        <v>0</v>
      </c>
      <c r="O160" s="97"/>
      <c r="P160" s="32">
        <f t="shared" ref="P160:P161" si="36">N160+O160</f>
        <v>0</v>
      </c>
    </row>
    <row r="161" spans="1:16" x14ac:dyDescent="0.3">
      <c r="A161" s="40" t="s">
        <v>91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92</v>
      </c>
      <c r="G161" s="108" t="s">
        <v>170</v>
      </c>
      <c r="H161" s="32">
        <v>1717.5</v>
      </c>
      <c r="I161" s="32"/>
      <c r="J161" s="32">
        <f>H161+I161</f>
        <v>1717.5</v>
      </c>
      <c r="K161" s="32">
        <v>0</v>
      </c>
      <c r="L161" s="32"/>
      <c r="M161" s="32">
        <f t="shared" si="35"/>
        <v>0</v>
      </c>
      <c r="N161" s="32">
        <v>0</v>
      </c>
      <c r="O161" s="97"/>
      <c r="P161" s="32">
        <f t="shared" si="36"/>
        <v>0</v>
      </c>
    </row>
    <row r="162" spans="1:16" x14ac:dyDescent="0.3">
      <c r="A162" s="708" t="s">
        <v>176</v>
      </c>
      <c r="B162" s="709"/>
      <c r="C162" s="709"/>
      <c r="D162" s="709"/>
      <c r="E162" s="709"/>
      <c r="F162" s="709"/>
      <c r="G162" s="710"/>
      <c r="H162" s="101">
        <f>SUM(H158:H161)</f>
        <v>1196821</v>
      </c>
      <c r="I162" s="101">
        <f t="shared" ref="I162:P162" si="37">SUM(I158:I161)</f>
        <v>0</v>
      </c>
      <c r="J162" s="101">
        <f t="shared" si="37"/>
        <v>1196821</v>
      </c>
      <c r="K162" s="101">
        <f t="shared" si="37"/>
        <v>0</v>
      </c>
      <c r="L162" s="101">
        <f t="shared" si="37"/>
        <v>0</v>
      </c>
      <c r="M162" s="101">
        <f t="shared" si="37"/>
        <v>0</v>
      </c>
      <c r="N162" s="101">
        <f t="shared" si="37"/>
        <v>0</v>
      </c>
      <c r="O162" s="101">
        <f t="shared" si="37"/>
        <v>0</v>
      </c>
      <c r="P162" s="101">
        <f t="shared" si="37"/>
        <v>0</v>
      </c>
    </row>
    <row r="163" spans="1:16" x14ac:dyDescent="0.3">
      <c r="A163" s="717" t="s">
        <v>187</v>
      </c>
      <c r="B163" s="718"/>
      <c r="C163" s="718"/>
      <c r="D163" s="718"/>
      <c r="E163" s="718"/>
      <c r="F163" s="718"/>
      <c r="G163" s="718"/>
      <c r="H163" s="718"/>
      <c r="I163" s="718"/>
      <c r="J163" s="718"/>
      <c r="K163" s="718"/>
      <c r="L163" s="718"/>
      <c r="M163" s="718"/>
      <c r="N163" s="718"/>
      <c r="O163" s="718"/>
      <c r="P163" s="719"/>
    </row>
    <row r="164" spans="1:16" x14ac:dyDescent="0.3">
      <c r="A164" s="129" t="s">
        <v>81</v>
      </c>
      <c r="B164" s="130" t="s">
        <v>43</v>
      </c>
      <c r="C164" s="131" t="s">
        <v>100</v>
      </c>
      <c r="D164" s="131" t="s">
        <v>188</v>
      </c>
      <c r="E164" s="131">
        <v>244</v>
      </c>
      <c r="F164" s="131" t="s">
        <v>82</v>
      </c>
      <c r="G164" s="132" t="s">
        <v>189</v>
      </c>
      <c r="H164" s="32">
        <v>3150000</v>
      </c>
      <c r="I164" s="32"/>
      <c r="J164" s="32">
        <f>H164+I164</f>
        <v>3150000</v>
      </c>
      <c r="K164" s="32">
        <v>0</v>
      </c>
      <c r="L164" s="32"/>
      <c r="M164" s="32">
        <f t="shared" ref="M164" si="38">K164+L164</f>
        <v>0</v>
      </c>
      <c r="N164" s="32">
        <v>0</v>
      </c>
      <c r="O164" s="97"/>
      <c r="P164" s="32">
        <f t="shared" ref="P164" si="39">N164+O164</f>
        <v>0</v>
      </c>
    </row>
    <row r="165" spans="1:16" x14ac:dyDescent="0.3">
      <c r="A165" s="708" t="s">
        <v>190</v>
      </c>
      <c r="B165" s="709"/>
      <c r="C165" s="709"/>
      <c r="D165" s="709"/>
      <c r="E165" s="709"/>
      <c r="F165" s="709"/>
      <c r="G165" s="710"/>
      <c r="H165" s="101">
        <f>SUM(H164)</f>
        <v>3150000</v>
      </c>
      <c r="I165" s="101">
        <f t="shared" ref="I165:P165" si="40">SUM(I164)</f>
        <v>0</v>
      </c>
      <c r="J165" s="101">
        <f t="shared" si="40"/>
        <v>3150000</v>
      </c>
      <c r="K165" s="101">
        <f t="shared" si="40"/>
        <v>0</v>
      </c>
      <c r="L165" s="101">
        <f t="shared" si="40"/>
        <v>0</v>
      </c>
      <c r="M165" s="101">
        <f t="shared" si="40"/>
        <v>0</v>
      </c>
      <c r="N165" s="101">
        <f t="shared" si="40"/>
        <v>0</v>
      </c>
      <c r="O165" s="101">
        <f t="shared" si="40"/>
        <v>0</v>
      </c>
      <c r="P165" s="101">
        <f t="shared" si="40"/>
        <v>0</v>
      </c>
    </row>
    <row r="166" spans="1:16" x14ac:dyDescent="0.3">
      <c r="A166" s="720" t="s">
        <v>191</v>
      </c>
      <c r="B166" s="721"/>
      <c r="C166" s="721"/>
      <c r="D166" s="721"/>
      <c r="E166" s="721"/>
      <c r="F166" s="721"/>
      <c r="G166" s="721"/>
      <c r="H166" s="721"/>
      <c r="I166" s="721"/>
      <c r="J166" s="721"/>
      <c r="K166" s="721"/>
      <c r="L166" s="721"/>
      <c r="M166" s="721"/>
      <c r="N166" s="721"/>
      <c r="O166" s="721"/>
      <c r="P166" s="722"/>
    </row>
    <row r="167" spans="1:16" x14ac:dyDescent="0.3">
      <c r="A167" s="133" t="s">
        <v>259</v>
      </c>
      <c r="B167" s="133" t="s">
        <v>172</v>
      </c>
      <c r="C167" s="133" t="s">
        <v>173</v>
      </c>
      <c r="D167" s="134" t="s">
        <v>193</v>
      </c>
      <c r="E167" s="134" t="s">
        <v>174</v>
      </c>
      <c r="F167" s="134" t="s">
        <v>171</v>
      </c>
      <c r="G167" s="132" t="s">
        <v>195</v>
      </c>
      <c r="H167" s="32">
        <v>9394</v>
      </c>
      <c r="I167" s="32"/>
      <c r="J167" s="32">
        <f t="shared" ref="J167:J170" si="41">H167+I167</f>
        <v>9394</v>
      </c>
      <c r="K167" s="32">
        <v>0</v>
      </c>
      <c r="L167" s="32"/>
      <c r="M167" s="32">
        <f t="shared" ref="M167:M170" si="42">K167+L167</f>
        <v>0</v>
      </c>
      <c r="N167" s="32">
        <v>0</v>
      </c>
      <c r="O167" s="97"/>
      <c r="P167" s="32">
        <f t="shared" ref="P167:P170" si="43">N167+O167</f>
        <v>0</v>
      </c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194</v>
      </c>
      <c r="E168" s="134" t="s">
        <v>174</v>
      </c>
      <c r="F168" s="134" t="s">
        <v>171</v>
      </c>
      <c r="G168" s="132" t="s">
        <v>48</v>
      </c>
      <c r="H168" s="32">
        <v>4026</v>
      </c>
      <c r="I168" s="32"/>
      <c r="J168" s="32">
        <f t="shared" si="41"/>
        <v>4026</v>
      </c>
      <c r="K168" s="32">
        <v>0</v>
      </c>
      <c r="L168" s="32"/>
      <c r="M168" s="32">
        <f t="shared" si="42"/>
        <v>0</v>
      </c>
      <c r="N168" s="32">
        <v>0</v>
      </c>
      <c r="O168" s="97"/>
      <c r="P168" s="32">
        <f t="shared" si="43"/>
        <v>0</v>
      </c>
    </row>
    <row r="169" spans="1:16" ht="26.4" x14ac:dyDescent="0.3">
      <c r="A169" s="133" t="s">
        <v>192</v>
      </c>
      <c r="B169" s="133" t="s">
        <v>172</v>
      </c>
      <c r="C169" s="133" t="s">
        <v>173</v>
      </c>
      <c r="D169" s="134" t="s">
        <v>193</v>
      </c>
      <c r="E169" s="134" t="s">
        <v>164</v>
      </c>
      <c r="F169" s="134" t="s">
        <v>165</v>
      </c>
      <c r="G169" s="132" t="s">
        <v>195</v>
      </c>
      <c r="H169" s="32">
        <v>1359589</v>
      </c>
      <c r="I169" s="32"/>
      <c r="J169" s="32">
        <f t="shared" si="41"/>
        <v>1359589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194</v>
      </c>
      <c r="E170" s="134" t="s">
        <v>164</v>
      </c>
      <c r="F170" s="134" t="s">
        <v>165</v>
      </c>
      <c r="G170" s="132" t="s">
        <v>48</v>
      </c>
      <c r="H170" s="32">
        <v>582681</v>
      </c>
      <c r="I170" s="32"/>
      <c r="J170" s="32">
        <f t="shared" si="41"/>
        <v>582681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x14ac:dyDescent="0.3">
      <c r="A171" s="708" t="s">
        <v>196</v>
      </c>
      <c r="B171" s="709"/>
      <c r="C171" s="709"/>
      <c r="D171" s="709"/>
      <c r="E171" s="709"/>
      <c r="F171" s="709"/>
      <c r="G171" s="710"/>
      <c r="H171" s="101">
        <f>SUM(H167:H170)</f>
        <v>1955690</v>
      </c>
      <c r="I171" s="101">
        <f t="shared" ref="I171:P171" si="44">SUM(I167:I170)</f>
        <v>0</v>
      </c>
      <c r="J171" s="101">
        <f>SUM(J167:J170)</f>
        <v>1955690</v>
      </c>
      <c r="K171" s="101">
        <f t="shared" si="44"/>
        <v>0</v>
      </c>
      <c r="L171" s="101">
        <f t="shared" si="44"/>
        <v>0</v>
      </c>
      <c r="M171" s="101">
        <f t="shared" si="44"/>
        <v>0</v>
      </c>
      <c r="N171" s="101">
        <f t="shared" si="44"/>
        <v>0</v>
      </c>
      <c r="O171" s="101">
        <f t="shared" si="44"/>
        <v>0</v>
      </c>
      <c r="P171" s="101">
        <f t="shared" si="44"/>
        <v>0</v>
      </c>
    </row>
    <row r="172" spans="1:16" x14ac:dyDescent="0.3">
      <c r="A172" s="738" t="s">
        <v>260</v>
      </c>
      <c r="B172" s="739"/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40"/>
    </row>
    <row r="173" spans="1:16" x14ac:dyDescent="0.3">
      <c r="A173" s="40" t="s">
        <v>73</v>
      </c>
      <c r="B173" s="133" t="s">
        <v>43</v>
      </c>
      <c r="C173" s="133" t="s">
        <v>100</v>
      </c>
      <c r="D173" s="134" t="s">
        <v>224</v>
      </c>
      <c r="E173" s="134" t="s">
        <v>54</v>
      </c>
      <c r="F173" s="134" t="s">
        <v>74</v>
      </c>
      <c r="G173" s="132" t="s">
        <v>225</v>
      </c>
      <c r="H173" s="32">
        <v>305248.5</v>
      </c>
      <c r="I173" s="32"/>
      <c r="J173" s="32">
        <f t="shared" ref="J173:J178" si="45">H173+I173</f>
        <v>305248.5</v>
      </c>
      <c r="K173" s="32">
        <v>0</v>
      </c>
      <c r="L173" s="32"/>
      <c r="M173" s="32">
        <f t="shared" ref="M173:M184" si="46">K173+L173</f>
        <v>0</v>
      </c>
      <c r="N173" s="32">
        <v>0</v>
      </c>
      <c r="O173" s="97"/>
      <c r="P173" s="32">
        <f t="shared" ref="P173:P184" si="47">N173+O173</f>
        <v>0</v>
      </c>
    </row>
    <row r="174" spans="1:16" x14ac:dyDescent="0.3">
      <c r="A174" s="82" t="s">
        <v>220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219</v>
      </c>
      <c r="G174" s="132" t="s">
        <v>225</v>
      </c>
      <c r="H174" s="32">
        <v>1363461.3</v>
      </c>
      <c r="I174" s="32"/>
      <c r="J174" s="32">
        <f t="shared" si="45"/>
        <v>1363461.3</v>
      </c>
      <c r="K174" s="32">
        <v>0</v>
      </c>
      <c r="L174" s="32"/>
      <c r="M174" s="32">
        <f t="shared" si="46"/>
        <v>0</v>
      </c>
      <c r="N174" s="32">
        <v>0</v>
      </c>
      <c r="O174" s="97"/>
      <c r="P174" s="32">
        <f t="shared" si="47"/>
        <v>0</v>
      </c>
    </row>
    <row r="175" spans="1:16" x14ac:dyDescent="0.3">
      <c r="A175" s="40" t="s">
        <v>91</v>
      </c>
      <c r="B175" s="133" t="s">
        <v>43</v>
      </c>
      <c r="C175" s="133" t="s">
        <v>100</v>
      </c>
      <c r="D175" s="134" t="s">
        <v>226</v>
      </c>
      <c r="E175" s="134" t="s">
        <v>54</v>
      </c>
      <c r="F175" s="134" t="s">
        <v>92</v>
      </c>
      <c r="G175" s="132" t="s">
        <v>225</v>
      </c>
      <c r="H175" s="32">
        <v>34990.199999999997</v>
      </c>
      <c r="I175" s="32"/>
      <c r="J175" s="32">
        <f>H175+I175</f>
        <v>34990.199999999997</v>
      </c>
      <c r="K175" s="32"/>
      <c r="L175" s="32"/>
      <c r="M175" s="32"/>
      <c r="N175" s="32"/>
      <c r="O175" s="97"/>
      <c r="P175" s="32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74</v>
      </c>
      <c r="G176" s="132" t="s">
        <v>48</v>
      </c>
      <c r="H176" s="32">
        <v>33916.5</v>
      </c>
      <c r="I176" s="32"/>
      <c r="J176" s="32">
        <f>H176+I176</f>
        <v>33916.5</v>
      </c>
      <c r="K176" s="32">
        <v>0</v>
      </c>
      <c r="L176" s="32"/>
      <c r="M176" s="32">
        <f>K176+L176</f>
        <v>0</v>
      </c>
      <c r="N176" s="32">
        <v>0</v>
      </c>
      <c r="O176" s="97"/>
      <c r="P176" s="32">
        <f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219</v>
      </c>
      <c r="G177" s="132" t="s">
        <v>48</v>
      </c>
      <c r="H177" s="32">
        <v>151495.70000000001</v>
      </c>
      <c r="I177" s="32"/>
      <c r="J177" s="32">
        <f t="shared" si="45"/>
        <v>151495.70000000001</v>
      </c>
      <c r="K177" s="32">
        <v>0</v>
      </c>
      <c r="L177" s="32"/>
      <c r="M177" s="32">
        <f t="shared" si="46"/>
        <v>0</v>
      </c>
      <c r="N177" s="32">
        <v>0</v>
      </c>
      <c r="O177" s="97"/>
      <c r="P177" s="32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333" t="s">
        <v>48</v>
      </c>
      <c r="H178" s="32">
        <v>3887.8</v>
      </c>
      <c r="I178" s="32"/>
      <c r="J178" s="32">
        <f t="shared" si="45"/>
        <v>3887.8</v>
      </c>
      <c r="K178" s="32"/>
      <c r="L178" s="32"/>
      <c r="M178" s="32"/>
      <c r="N178" s="32"/>
      <c r="O178" s="97"/>
      <c r="P178" s="32"/>
    </row>
    <row r="179" spans="1:16" x14ac:dyDescent="0.3">
      <c r="A179" s="708" t="s">
        <v>230</v>
      </c>
      <c r="B179" s="709"/>
      <c r="C179" s="709"/>
      <c r="D179" s="709"/>
      <c r="E179" s="709"/>
      <c r="F179" s="709"/>
      <c r="G179" s="710"/>
      <c r="H179" s="101">
        <f>SUM(H173:H178)</f>
        <v>1893000</v>
      </c>
      <c r="I179" s="101">
        <f t="shared" ref="I179:P179" si="48">SUM(I173:I178)</f>
        <v>0</v>
      </c>
      <c r="J179" s="101">
        <f t="shared" si="48"/>
        <v>1893000</v>
      </c>
      <c r="K179" s="101">
        <f t="shared" si="48"/>
        <v>0</v>
      </c>
      <c r="L179" s="101">
        <f t="shared" si="48"/>
        <v>0</v>
      </c>
      <c r="M179" s="101">
        <f t="shared" si="48"/>
        <v>0</v>
      </c>
      <c r="N179" s="101">
        <f t="shared" si="48"/>
        <v>0</v>
      </c>
      <c r="O179" s="101">
        <f t="shared" si="48"/>
        <v>0</v>
      </c>
      <c r="P179" s="101">
        <f t="shared" si="48"/>
        <v>0</v>
      </c>
    </row>
    <row r="180" spans="1:16" x14ac:dyDescent="0.3">
      <c r="A180" s="717" t="s">
        <v>245</v>
      </c>
      <c r="B180" s="718"/>
      <c r="C180" s="718"/>
      <c r="D180" s="718"/>
      <c r="E180" s="718"/>
      <c r="F180" s="718"/>
      <c r="G180" s="718"/>
      <c r="H180" s="718"/>
      <c r="I180" s="718"/>
      <c r="J180" s="718"/>
      <c r="K180" s="718"/>
      <c r="L180" s="718"/>
      <c r="M180" s="718"/>
      <c r="N180" s="718"/>
      <c r="O180" s="718"/>
      <c r="P180" s="719"/>
    </row>
    <row r="181" spans="1:16" x14ac:dyDescent="0.3">
      <c r="A181" s="129" t="s">
        <v>81</v>
      </c>
      <c r="B181" s="133" t="s">
        <v>43</v>
      </c>
      <c r="C181" s="133" t="s">
        <v>243</v>
      </c>
      <c r="D181" s="134" t="s">
        <v>242</v>
      </c>
      <c r="E181" s="134" t="s">
        <v>54</v>
      </c>
      <c r="F181" s="134" t="s">
        <v>82</v>
      </c>
      <c r="G181" s="132" t="s">
        <v>244</v>
      </c>
      <c r="H181" s="32">
        <v>417539.76999999996</v>
      </c>
      <c r="I181" s="32"/>
      <c r="J181" s="32">
        <f>SUM(H181:I181)</f>
        <v>417539.76999999996</v>
      </c>
      <c r="K181" s="32">
        <v>0</v>
      </c>
      <c r="L181" s="32"/>
      <c r="M181" s="32">
        <f t="shared" si="46"/>
        <v>0</v>
      </c>
      <c r="N181" s="32">
        <v>0</v>
      </c>
      <c r="O181" s="97"/>
      <c r="P181" s="32">
        <f t="shared" si="47"/>
        <v>0</v>
      </c>
    </row>
    <row r="182" spans="1:16" x14ac:dyDescent="0.3">
      <c r="A182" s="40" t="s">
        <v>241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240</v>
      </c>
      <c r="G182" s="132" t="s">
        <v>244</v>
      </c>
      <c r="H182" s="32">
        <v>18586</v>
      </c>
      <c r="I182" s="32"/>
      <c r="J182" s="32">
        <f t="shared" ref="J182:J184" si="49">SUM(H182:I182)</f>
        <v>18586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91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92</v>
      </c>
      <c r="G183" s="132" t="s">
        <v>244</v>
      </c>
      <c r="H183" s="32">
        <v>82686.27</v>
      </c>
      <c r="I183" s="32"/>
      <c r="J183" s="32">
        <f t="shared" si="49"/>
        <v>82686.27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ht="24" x14ac:dyDescent="0.3">
      <c r="A184" s="40" t="s">
        <v>83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346" t="s">
        <v>84</v>
      </c>
      <c r="G184" s="132" t="s">
        <v>244</v>
      </c>
      <c r="H184" s="32">
        <v>4077.7300000000005</v>
      </c>
      <c r="I184" s="32"/>
      <c r="J184" s="32">
        <f t="shared" si="49"/>
        <v>4077.7300000000005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x14ac:dyDescent="0.3">
      <c r="A185" s="708" t="s">
        <v>246</v>
      </c>
      <c r="B185" s="709"/>
      <c r="C185" s="709"/>
      <c r="D185" s="709"/>
      <c r="E185" s="709"/>
      <c r="F185" s="709"/>
      <c r="G185" s="710"/>
      <c r="H185" s="101">
        <f>SUM(H181:H184)</f>
        <v>522889.76999999996</v>
      </c>
      <c r="I185" s="101">
        <f t="shared" ref="I185:P185" si="50">SUM(I181:I184)</f>
        <v>0</v>
      </c>
      <c r="J185" s="101">
        <f t="shared" si="50"/>
        <v>522889.76999999996</v>
      </c>
      <c r="K185" s="101">
        <f t="shared" si="50"/>
        <v>0</v>
      </c>
      <c r="L185" s="101">
        <f t="shared" si="50"/>
        <v>0</v>
      </c>
      <c r="M185" s="101">
        <f t="shared" si="50"/>
        <v>0</v>
      </c>
      <c r="N185" s="101">
        <f t="shared" si="50"/>
        <v>0</v>
      </c>
      <c r="O185" s="101">
        <f t="shared" si="50"/>
        <v>0</v>
      </c>
      <c r="P185" s="101">
        <f t="shared" si="50"/>
        <v>0</v>
      </c>
    </row>
    <row r="186" spans="1:16" x14ac:dyDescent="0.3">
      <c r="A186" s="701" t="s">
        <v>131</v>
      </c>
      <c r="B186" s="701"/>
      <c r="C186" s="701"/>
      <c r="D186" s="701"/>
      <c r="E186" s="701"/>
      <c r="F186" s="701"/>
      <c r="G186" s="701"/>
      <c r="H186" s="103">
        <f t="shared" ref="H186:P186" si="51">H67+H105+H108+H120+H124+H156+H162+H141+H165+H171+H149+H145+H153+H179+H185</f>
        <v>130224629.56999999</v>
      </c>
      <c r="I186" s="103">
        <f t="shared" si="51"/>
        <v>60151.93</v>
      </c>
      <c r="J186" s="103">
        <f t="shared" si="51"/>
        <v>130284781.5</v>
      </c>
      <c r="K186" s="103">
        <f t="shared" si="51"/>
        <v>33521479.18</v>
      </c>
      <c r="L186" s="103">
        <f t="shared" si="51"/>
        <v>0</v>
      </c>
      <c r="M186" s="103">
        <f t="shared" si="51"/>
        <v>33521479.18</v>
      </c>
      <c r="N186" s="103">
        <f t="shared" si="51"/>
        <v>34259965.640000001</v>
      </c>
      <c r="O186" s="103">
        <f t="shared" si="51"/>
        <v>0</v>
      </c>
      <c r="P186" s="103">
        <f t="shared" si="51"/>
        <v>34259965.640000001</v>
      </c>
    </row>
    <row r="187" spans="1:1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72" t="s">
        <v>132</v>
      </c>
      <c r="B188" s="73"/>
      <c r="C188" s="72"/>
      <c r="D188" s="72"/>
      <c r="E188" s="698" t="s">
        <v>133</v>
      </c>
      <c r="F188" s="698"/>
      <c r="G188" s="698"/>
      <c r="H188" s="1"/>
      <c r="I188" s="1"/>
      <c r="J188" s="1"/>
      <c r="K188" s="1"/>
      <c r="L188" s="1"/>
      <c r="M188" s="1"/>
      <c r="N188" s="1"/>
    </row>
    <row r="189" spans="1:16" x14ac:dyDescent="0.3">
      <c r="A189" s="2" t="s">
        <v>134</v>
      </c>
      <c r="B189" s="696" t="s">
        <v>135</v>
      </c>
      <c r="C189" s="699"/>
      <c r="D189" s="699"/>
      <c r="E189" s="699" t="s">
        <v>136</v>
      </c>
      <c r="F189" s="699"/>
      <c r="G189" s="699"/>
      <c r="H189" s="1"/>
      <c r="I189" s="1"/>
      <c r="J189" s="1"/>
      <c r="K189" s="1"/>
      <c r="L189" s="1"/>
      <c r="M189" s="1"/>
      <c r="N189" s="1"/>
    </row>
    <row r="190" spans="1:16" x14ac:dyDescent="0.3">
      <c r="A190" s="2"/>
      <c r="B190" s="419"/>
      <c r="C190" s="419"/>
      <c r="D190" s="419"/>
      <c r="E190" s="419"/>
      <c r="F190" s="419"/>
      <c r="G190" s="419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344</v>
      </c>
      <c r="B191" s="73"/>
      <c r="C191" s="75"/>
      <c r="D191" s="75"/>
      <c r="E191" s="5"/>
      <c r="F191" s="695" t="s">
        <v>345</v>
      </c>
      <c r="G191" s="695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7"/>
      <c r="D192" s="697"/>
      <c r="E192" s="76"/>
      <c r="F192" s="697" t="s">
        <v>136</v>
      </c>
      <c r="G192" s="697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2"/>
      <c r="C193" s="2"/>
      <c r="D193" s="2"/>
      <c r="E193" s="2"/>
      <c r="F193" s="2"/>
      <c r="G193" s="2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153</v>
      </c>
      <c r="B194" s="73"/>
      <c r="C194" s="75"/>
      <c r="D194" s="75"/>
      <c r="E194" s="5"/>
      <c r="F194" s="695" t="s">
        <v>140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141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</sheetData>
  <mergeCells count="59">
    <mergeCell ref="F191:G191"/>
    <mergeCell ref="B192:D192"/>
    <mergeCell ref="F192:G192"/>
    <mergeCell ref="F194:G194"/>
    <mergeCell ref="B195:D195"/>
    <mergeCell ref="F195:G195"/>
    <mergeCell ref="B189:D189"/>
    <mergeCell ref="E189:G189"/>
    <mergeCell ref="A162:G162"/>
    <mergeCell ref="A163:P163"/>
    <mergeCell ref="A165:G165"/>
    <mergeCell ref="A166:P166"/>
    <mergeCell ref="A171:G171"/>
    <mergeCell ref="A172:P172"/>
    <mergeCell ref="A179:G179"/>
    <mergeCell ref="A180:P180"/>
    <mergeCell ref="A185:G185"/>
    <mergeCell ref="A186:G186"/>
    <mergeCell ref="E188:G188"/>
    <mergeCell ref="A157:P157"/>
    <mergeCell ref="A131:G131"/>
    <mergeCell ref="A140:G140"/>
    <mergeCell ref="A141:G141"/>
    <mergeCell ref="A142:P142"/>
    <mergeCell ref="A145:G145"/>
    <mergeCell ref="A146:P146"/>
    <mergeCell ref="A149:G149"/>
    <mergeCell ref="A150:P150"/>
    <mergeCell ref="A153:G153"/>
    <mergeCell ref="A154:P154"/>
    <mergeCell ref="A156:G156"/>
    <mergeCell ref="A125:P126"/>
    <mergeCell ref="A67:G67"/>
    <mergeCell ref="A68:P68"/>
    <mergeCell ref="A105:G105"/>
    <mergeCell ref="A106:P106"/>
    <mergeCell ref="A108:G108"/>
    <mergeCell ref="A109:N110"/>
    <mergeCell ref="A114:G114"/>
    <mergeCell ref="A119:G119"/>
    <mergeCell ref="A120:G120"/>
    <mergeCell ref="A121:N121"/>
    <mergeCell ref="A124:G124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43307086614173229" header="0.15748031496062992" footer="0.59055118110236227"/>
  <pageSetup paperSize="9" scale="53" fitToHeight="4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6"/>
  <sheetViews>
    <sheetView topLeftCell="A168" zoomScale="70" zoomScaleNormal="70" workbookViewId="0">
      <selection activeCell="A84" sqref="A84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352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25"/>
      <c r="B22" s="425"/>
      <c r="C22" s="425"/>
      <c r="D22" s="425"/>
      <c r="E22" s="425"/>
      <c r="F22" s="425"/>
      <c r="G22" s="425"/>
      <c r="H22" s="425"/>
      <c r="I22" s="425"/>
      <c r="J22" s="42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353</v>
      </c>
      <c r="C24" s="703"/>
      <c r="D24" s="703"/>
      <c r="E24" s="703"/>
      <c r="F24" s="703"/>
      <c r="G24" s="703"/>
      <c r="H24" s="703"/>
      <c r="I24" s="703"/>
      <c r="J24" s="95" t="str">
        <f>H19</f>
        <v>05 августа 2025</v>
      </c>
      <c r="K24" s="1"/>
      <c r="L24" s="1"/>
      <c r="M24" s="1"/>
      <c r="P24" s="42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30"/>
      <c r="M25" s="430"/>
      <c r="O25" s="43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30"/>
      <c r="M26" s="430"/>
      <c r="O26" s="430" t="s">
        <v>16</v>
      </c>
      <c r="P26" s="17" t="str">
        <f>H19</f>
        <v>05 августа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426"/>
      <c r="I27" s="426"/>
      <c r="J27" s="426"/>
      <c r="L27" s="430"/>
      <c r="M27" s="430"/>
      <c r="O27" s="43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426"/>
      <c r="I28" s="426"/>
      <c r="J28" s="426"/>
      <c r="L28" s="430"/>
      <c r="M28" s="430"/>
      <c r="O28" s="43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430"/>
      <c r="M29" s="430"/>
      <c r="O29" s="43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430"/>
      <c r="M30" s="430"/>
      <c r="O30" s="43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430"/>
      <c r="M31" s="430"/>
      <c r="O31" s="43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430"/>
      <c r="M32" s="430"/>
      <c r="O32" s="43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45863</v>
      </c>
      <c r="I34" s="428" t="s">
        <v>150</v>
      </c>
      <c r="J34" s="428" t="s">
        <v>151</v>
      </c>
      <c r="K34" s="96">
        <f>H34</f>
        <v>45863</v>
      </c>
      <c r="L34" s="428" t="s">
        <v>150</v>
      </c>
      <c r="M34" s="428" t="s">
        <v>151</v>
      </c>
      <c r="N34" s="96">
        <f>H34</f>
        <v>45863</v>
      </c>
      <c r="O34" s="428" t="s">
        <v>150</v>
      </c>
      <c r="P34" s="428" t="s">
        <v>151</v>
      </c>
    </row>
    <row r="35" spans="1:16" x14ac:dyDescent="0.3">
      <c r="A35" s="427">
        <v>1</v>
      </c>
      <c r="B35" s="427">
        <f t="shared" ref="B35:G35" si="0">SUM(A35+1)</f>
        <v>2</v>
      </c>
      <c r="C35" s="427">
        <f t="shared" si="0"/>
        <v>3</v>
      </c>
      <c r="D35" s="427">
        <f t="shared" si="0"/>
        <v>4</v>
      </c>
      <c r="E35" s="427">
        <f t="shared" si="0"/>
        <v>5</v>
      </c>
      <c r="F35" s="427">
        <f t="shared" si="0"/>
        <v>6</v>
      </c>
      <c r="G35" s="427">
        <f t="shared" si="0"/>
        <v>7</v>
      </c>
      <c r="H35" s="427">
        <v>8</v>
      </c>
      <c r="I35" s="427">
        <v>9</v>
      </c>
      <c r="J35" s="427">
        <v>10</v>
      </c>
      <c r="K35" s="427">
        <v>11</v>
      </c>
      <c r="L35" s="427">
        <v>12</v>
      </c>
      <c r="M35" s="427">
        <v>13</v>
      </c>
      <c r="N35" s="427">
        <v>14</v>
      </c>
      <c r="O35" s="427">
        <v>15</v>
      </c>
      <c r="P35" s="427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82998</v>
      </c>
      <c r="I39" s="32"/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13826.45</v>
      </c>
      <c r="I43" s="32"/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78821.36</v>
      </c>
      <c r="I49" s="32"/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146807.45000000001</v>
      </c>
      <c r="I52" s="32"/>
      <c r="J52" s="32">
        <f t="shared" si="1"/>
        <v>146807.45000000001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682298.4</v>
      </c>
      <c r="I53" s="32">
        <f>-150106</f>
        <v>-150106</v>
      </c>
      <c r="J53" s="32">
        <f t="shared" si="1"/>
        <v>532192.4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0</v>
      </c>
      <c r="I55" s="32"/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52680</v>
      </c>
      <c r="I58" s="32"/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166942.54999999999</v>
      </c>
      <c r="I63" s="32"/>
      <c r="J63" s="32">
        <f t="shared" si="1"/>
        <v>166942.54999999999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12997432.460000001</v>
      </c>
      <c r="I67" s="83">
        <f t="shared" ref="I67:P67" si="4">SUM(I37:I66)</f>
        <v>-150106</v>
      </c>
      <c r="J67" s="83">
        <f t="shared" si="4"/>
        <v>12847326.460000001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427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/>
      <c r="J69" s="32">
        <f>H69+I69</f>
        <v>4484844.8899999997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427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/>
      <c r="J71" s="32">
        <f>H71+I71</f>
        <v>3941.83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349976.72</v>
      </c>
      <c r="I72" s="32"/>
      <c r="J72" s="32">
        <f t="shared" ref="J72:J105" si="5">H72+I72</f>
        <v>349976.72</v>
      </c>
      <c r="K72" s="32">
        <v>20000</v>
      </c>
      <c r="L72" s="32"/>
      <c r="M72" s="32">
        <f t="shared" ref="M72:M105" si="6">K72+L72</f>
        <v>20000</v>
      </c>
      <c r="N72" s="32">
        <v>20000</v>
      </c>
      <c r="O72" s="32"/>
      <c r="P72" s="32">
        <f t="shared" ref="P72:P105" si="7">N72+O72</f>
        <v>20000</v>
      </c>
    </row>
    <row r="73" spans="1:16" x14ac:dyDescent="0.3">
      <c r="A73" s="427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427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427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4958236.75</v>
      </c>
      <c r="I76" s="32"/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48037.41</v>
      </c>
      <c r="I80" s="32"/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28000</v>
      </c>
      <c r="I81" s="32">
        <v>28000</v>
      </c>
      <c r="J81" s="32">
        <f t="shared" si="5"/>
        <v>56000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13000</v>
      </c>
      <c r="I82" s="32"/>
      <c r="J82" s="32">
        <f t="shared" si="5"/>
        <v>13000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120200</v>
      </c>
      <c r="I83" s="32"/>
      <c r="J83" s="32">
        <f t="shared" si="5"/>
        <v>120200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ht="24" x14ac:dyDescent="0.3">
      <c r="A84" s="40" t="s">
        <v>291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290</v>
      </c>
      <c r="G84" s="29" t="s">
        <v>48</v>
      </c>
      <c r="H84" s="32">
        <v>0</v>
      </c>
      <c r="I84" s="32">
        <v>133819.6</v>
      </c>
      <c r="J84" s="32">
        <f t="shared" si="5"/>
        <v>133819.6</v>
      </c>
      <c r="K84" s="32"/>
      <c r="L84" s="32"/>
      <c r="M84" s="32"/>
      <c r="N84" s="32"/>
      <c r="O84" s="32"/>
      <c r="P84" s="32"/>
    </row>
    <row r="85" spans="1:16" x14ac:dyDescent="0.3">
      <c r="A85" s="40" t="s">
        <v>73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74</v>
      </c>
      <c r="G85" s="29" t="s">
        <v>48</v>
      </c>
      <c r="H85" s="32">
        <v>159897.29999999999</v>
      </c>
      <c r="I85" s="32"/>
      <c r="J85" s="32">
        <f t="shared" si="5"/>
        <v>159897.29999999999</v>
      </c>
      <c r="K85" s="32">
        <v>100000</v>
      </c>
      <c r="L85" s="32"/>
      <c r="M85" s="32">
        <f t="shared" si="6"/>
        <v>100000</v>
      </c>
      <c r="N85" s="32">
        <v>100000</v>
      </c>
      <c r="O85" s="32"/>
      <c r="P85" s="32">
        <f t="shared" si="7"/>
        <v>100000</v>
      </c>
    </row>
    <row r="86" spans="1:16" x14ac:dyDescent="0.3">
      <c r="A86" s="40" t="s">
        <v>75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76</v>
      </c>
      <c r="G86" s="29" t="s">
        <v>48</v>
      </c>
      <c r="H86" s="32">
        <v>0</v>
      </c>
      <c r="I86" s="32"/>
      <c r="J86" s="32">
        <f t="shared" si="5"/>
        <v>0</v>
      </c>
      <c r="K86" s="34"/>
      <c r="L86" s="34"/>
      <c r="M86" s="32">
        <f t="shared" si="6"/>
        <v>0</v>
      </c>
      <c r="N86" s="34"/>
      <c r="O86" s="32"/>
      <c r="P86" s="32">
        <f t="shared" si="7"/>
        <v>0</v>
      </c>
    </row>
    <row r="87" spans="1:16" x14ac:dyDescent="0.3">
      <c r="A87" s="40" t="s">
        <v>77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78</v>
      </c>
      <c r="G87" s="29" t="s">
        <v>48</v>
      </c>
      <c r="H87" s="32">
        <v>69915.839999999997</v>
      </c>
      <c r="I87" s="32"/>
      <c r="J87" s="32">
        <f t="shared" si="5"/>
        <v>69915.839999999997</v>
      </c>
      <c r="K87" s="32">
        <v>99250</v>
      </c>
      <c r="L87" s="32"/>
      <c r="M87" s="32">
        <f t="shared" si="6"/>
        <v>99250</v>
      </c>
      <c r="N87" s="32">
        <v>124062.5</v>
      </c>
      <c r="O87" s="32"/>
      <c r="P87" s="32">
        <f t="shared" si="7"/>
        <v>124062.5</v>
      </c>
    </row>
    <row r="88" spans="1:16" x14ac:dyDescent="0.3">
      <c r="A88" s="427" t="s">
        <v>103</v>
      </c>
      <c r="B88" s="40" t="s">
        <v>43</v>
      </c>
      <c r="C88" s="40" t="s">
        <v>100</v>
      </c>
      <c r="D88" s="29" t="s">
        <v>101</v>
      </c>
      <c r="E88" s="427">
        <v>244</v>
      </c>
      <c r="F88" s="42">
        <v>226500</v>
      </c>
      <c r="G88" s="29" t="s">
        <v>48</v>
      </c>
      <c r="H88" s="32">
        <v>195300</v>
      </c>
      <c r="I88" s="32"/>
      <c r="J88" s="32">
        <f t="shared" si="5"/>
        <v>195300</v>
      </c>
      <c r="K88" s="32">
        <v>244125</v>
      </c>
      <c r="L88" s="32"/>
      <c r="M88" s="32">
        <f t="shared" si="6"/>
        <v>244125</v>
      </c>
      <c r="N88" s="32">
        <v>305156.25</v>
      </c>
      <c r="O88" s="32"/>
      <c r="P88" s="32">
        <f t="shared" si="7"/>
        <v>305156.25</v>
      </c>
    </row>
    <row r="89" spans="1:16" ht="24" x14ac:dyDescent="0.3">
      <c r="A89" s="40" t="s">
        <v>79</v>
      </c>
      <c r="B89" s="40" t="s">
        <v>43</v>
      </c>
      <c r="C89" s="40" t="s">
        <v>100</v>
      </c>
      <c r="D89" s="29" t="s">
        <v>101</v>
      </c>
      <c r="E89" s="427">
        <v>244</v>
      </c>
      <c r="F89" s="42">
        <v>226800</v>
      </c>
      <c r="G89" s="29" t="s">
        <v>48</v>
      </c>
      <c r="H89" s="32">
        <v>387805</v>
      </c>
      <c r="I89" s="32"/>
      <c r="J89" s="32">
        <f t="shared" si="5"/>
        <v>387805</v>
      </c>
      <c r="K89" s="32">
        <v>337000</v>
      </c>
      <c r="L89" s="32"/>
      <c r="M89" s="32">
        <f t="shared" si="6"/>
        <v>337000</v>
      </c>
      <c r="N89" s="32">
        <v>337000</v>
      </c>
      <c r="O89" s="32"/>
      <c r="P89" s="32">
        <f t="shared" si="7"/>
        <v>337000</v>
      </c>
    </row>
    <row r="90" spans="1:16" x14ac:dyDescent="0.3">
      <c r="A90" s="40" t="s">
        <v>81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82</v>
      </c>
      <c r="G90" s="29" t="s">
        <v>48</v>
      </c>
      <c r="H90" s="32">
        <v>100816</v>
      </c>
      <c r="I90" s="32"/>
      <c r="J90" s="32">
        <f t="shared" si="5"/>
        <v>100816</v>
      </c>
      <c r="K90" s="32">
        <v>100000</v>
      </c>
      <c r="L90" s="32"/>
      <c r="M90" s="32">
        <f t="shared" si="6"/>
        <v>100000</v>
      </c>
      <c r="N90" s="32">
        <v>100000</v>
      </c>
      <c r="O90" s="32"/>
      <c r="P90" s="32">
        <f t="shared" si="7"/>
        <v>100000</v>
      </c>
    </row>
    <row r="91" spans="1:16" x14ac:dyDescent="0.3">
      <c r="A91" s="40" t="s">
        <v>104</v>
      </c>
      <c r="B91" s="28" t="s">
        <v>43</v>
      </c>
      <c r="C91" s="28" t="s">
        <v>100</v>
      </c>
      <c r="D91" s="29" t="s">
        <v>101</v>
      </c>
      <c r="E91" s="29" t="s">
        <v>54</v>
      </c>
      <c r="F91" s="29" t="s">
        <v>105</v>
      </c>
      <c r="G91" s="29" t="s">
        <v>48</v>
      </c>
      <c r="H91" s="32">
        <v>14000</v>
      </c>
      <c r="I91" s="32"/>
      <c r="J91" s="32">
        <f t="shared" si="5"/>
        <v>14000</v>
      </c>
      <c r="K91" s="32">
        <v>14000</v>
      </c>
      <c r="L91" s="32"/>
      <c r="M91" s="32">
        <f t="shared" si="6"/>
        <v>14000</v>
      </c>
      <c r="N91" s="32">
        <v>16000</v>
      </c>
      <c r="O91" s="32"/>
      <c r="P91" s="32">
        <f t="shared" si="7"/>
        <v>16000</v>
      </c>
    </row>
    <row r="92" spans="1:16" ht="24" x14ac:dyDescent="0.3">
      <c r="A92" s="40" t="s">
        <v>83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84</v>
      </c>
      <c r="G92" s="29" t="s">
        <v>48</v>
      </c>
      <c r="H92" s="32">
        <v>23690</v>
      </c>
      <c r="I92" s="32"/>
      <c r="J92" s="32">
        <f t="shared" si="5"/>
        <v>23690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82" t="s">
        <v>85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86</v>
      </c>
      <c r="G93" s="29" t="s">
        <v>48</v>
      </c>
      <c r="H93" s="32">
        <v>12890.720000000001</v>
      </c>
      <c r="I93" s="32"/>
      <c r="J93" s="32">
        <f t="shared" si="5"/>
        <v>12890.720000000001</v>
      </c>
      <c r="K93" s="32">
        <v>30000</v>
      </c>
      <c r="L93" s="32"/>
      <c r="M93" s="32">
        <f t="shared" si="6"/>
        <v>30000</v>
      </c>
      <c r="N93" s="32">
        <v>30000</v>
      </c>
      <c r="O93" s="32"/>
      <c r="P93" s="32">
        <f t="shared" si="7"/>
        <v>30000</v>
      </c>
    </row>
    <row r="94" spans="1:16" ht="24" x14ac:dyDescent="0.3">
      <c r="A94" s="82" t="s">
        <v>312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311</v>
      </c>
      <c r="G94" s="29" t="s">
        <v>48</v>
      </c>
      <c r="H94" s="32">
        <v>25800</v>
      </c>
      <c r="I94" s="32"/>
      <c r="J94" s="32">
        <f t="shared" si="5"/>
        <v>25800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82" t="s">
        <v>220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219</v>
      </c>
      <c r="G95" s="29" t="s">
        <v>48</v>
      </c>
      <c r="H95" s="32">
        <v>128531</v>
      </c>
      <c r="I95" s="32"/>
      <c r="J95" s="32">
        <f t="shared" si="5"/>
        <v>128531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x14ac:dyDescent="0.3">
      <c r="A96" s="40" t="s">
        <v>89</v>
      </c>
      <c r="B96" s="28" t="s">
        <v>43</v>
      </c>
      <c r="C96" s="28" t="s">
        <v>100</v>
      </c>
      <c r="D96" s="29" t="s">
        <v>101</v>
      </c>
      <c r="E96" s="29" t="s">
        <v>54</v>
      </c>
      <c r="F96" s="43" t="s">
        <v>90</v>
      </c>
      <c r="G96" s="29" t="s">
        <v>48</v>
      </c>
      <c r="H96" s="32">
        <v>76025</v>
      </c>
      <c r="I96" s="32"/>
      <c r="J96" s="32">
        <f t="shared" si="5"/>
        <v>76025</v>
      </c>
      <c r="K96" s="32">
        <v>40000</v>
      </c>
      <c r="L96" s="32"/>
      <c r="M96" s="32">
        <f t="shared" si="6"/>
        <v>40000</v>
      </c>
      <c r="N96" s="32">
        <v>40000</v>
      </c>
      <c r="O96" s="32"/>
      <c r="P96" s="32">
        <f t="shared" si="7"/>
        <v>40000</v>
      </c>
    </row>
    <row r="97" spans="1:16" x14ac:dyDescent="0.3">
      <c r="A97" s="40" t="s">
        <v>106</v>
      </c>
      <c r="B97" s="44" t="s">
        <v>43</v>
      </c>
      <c r="C97" s="44" t="s">
        <v>100</v>
      </c>
      <c r="D97" s="29" t="s">
        <v>101</v>
      </c>
      <c r="E97" s="43" t="s">
        <v>54</v>
      </c>
      <c r="F97" s="43" t="s">
        <v>107</v>
      </c>
      <c r="G97" s="29" t="s">
        <v>48</v>
      </c>
      <c r="H97" s="32">
        <v>0</v>
      </c>
      <c r="I97" s="32"/>
      <c r="J97" s="32">
        <f t="shared" si="5"/>
        <v>0</v>
      </c>
      <c r="K97" s="32">
        <v>22500</v>
      </c>
      <c r="L97" s="32"/>
      <c r="M97" s="32">
        <f t="shared" si="6"/>
        <v>22500</v>
      </c>
      <c r="N97" s="32">
        <v>22500</v>
      </c>
      <c r="O97" s="32"/>
      <c r="P97" s="32">
        <f t="shared" si="7"/>
        <v>22500</v>
      </c>
    </row>
    <row r="98" spans="1:16" x14ac:dyDescent="0.3">
      <c r="A98" s="40" t="s">
        <v>91</v>
      </c>
      <c r="B98" s="28" t="s">
        <v>43</v>
      </c>
      <c r="C98" s="28" t="s">
        <v>100</v>
      </c>
      <c r="D98" s="29" t="s">
        <v>101</v>
      </c>
      <c r="E98" s="45" t="s">
        <v>54</v>
      </c>
      <c r="F98" s="45" t="s">
        <v>92</v>
      </c>
      <c r="G98" s="45" t="s">
        <v>48</v>
      </c>
      <c r="H98" s="32">
        <v>63935.05</v>
      </c>
      <c r="I98" s="32"/>
      <c r="J98" s="32">
        <f t="shared" si="5"/>
        <v>63935.05</v>
      </c>
      <c r="K98" s="32">
        <v>80000</v>
      </c>
      <c r="L98" s="32"/>
      <c r="M98" s="32">
        <f t="shared" si="6"/>
        <v>80000</v>
      </c>
      <c r="N98" s="32">
        <v>80000</v>
      </c>
      <c r="O98" s="32"/>
      <c r="P98" s="32">
        <f t="shared" si="7"/>
        <v>80000</v>
      </c>
    </row>
    <row r="99" spans="1:16" ht="24" x14ac:dyDescent="0.3">
      <c r="A99" s="40" t="s">
        <v>278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275</v>
      </c>
      <c r="G99" s="45" t="s">
        <v>48</v>
      </c>
      <c r="H99" s="32">
        <v>29461.06</v>
      </c>
      <c r="I99" s="32"/>
      <c r="J99" s="32">
        <f t="shared" si="5"/>
        <v>29461.06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ht="24" x14ac:dyDescent="0.3">
      <c r="A100" s="40" t="s">
        <v>279</v>
      </c>
      <c r="B100" s="28" t="s">
        <v>43</v>
      </c>
      <c r="C100" s="28" t="s">
        <v>100</v>
      </c>
      <c r="D100" s="29" t="s">
        <v>101</v>
      </c>
      <c r="E100" s="45" t="s">
        <v>276</v>
      </c>
      <c r="F100" s="45" t="s">
        <v>277</v>
      </c>
      <c r="G100" s="45" t="s">
        <v>48</v>
      </c>
      <c r="H100" s="32">
        <v>10438</v>
      </c>
      <c r="I100" s="32"/>
      <c r="J100" s="32">
        <f t="shared" si="5"/>
        <v>10438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40" t="s">
        <v>93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95</v>
      </c>
      <c r="G101" s="46" t="s">
        <v>48</v>
      </c>
      <c r="H101" s="32">
        <v>60238</v>
      </c>
      <c r="I101" s="32"/>
      <c r="J101" s="32">
        <f t="shared" si="5"/>
        <v>60238</v>
      </c>
      <c r="K101" s="32">
        <v>60238</v>
      </c>
      <c r="L101" s="32"/>
      <c r="M101" s="32">
        <f t="shared" si="6"/>
        <v>60238</v>
      </c>
      <c r="N101" s="32">
        <v>60238</v>
      </c>
      <c r="O101" s="32"/>
      <c r="P101" s="32">
        <f t="shared" si="7"/>
        <v>60238</v>
      </c>
    </row>
    <row r="102" spans="1:16" x14ac:dyDescent="0.3">
      <c r="A102" s="40" t="s">
        <v>108</v>
      </c>
      <c r="B102" s="28" t="s">
        <v>43</v>
      </c>
      <c r="C102" s="28" t="s">
        <v>100</v>
      </c>
      <c r="D102" s="29" t="s">
        <v>101</v>
      </c>
      <c r="E102" s="29" t="s">
        <v>94</v>
      </c>
      <c r="F102" s="46" t="s">
        <v>97</v>
      </c>
      <c r="G102" s="46" t="s">
        <v>48</v>
      </c>
      <c r="H102" s="32">
        <v>25281</v>
      </c>
      <c r="I102" s="32"/>
      <c r="J102" s="32">
        <f t="shared" si="5"/>
        <v>25281</v>
      </c>
      <c r="K102" s="32">
        <v>25281</v>
      </c>
      <c r="L102" s="32"/>
      <c r="M102" s="32">
        <f t="shared" si="6"/>
        <v>25281</v>
      </c>
      <c r="N102" s="32">
        <v>25281</v>
      </c>
      <c r="O102" s="32"/>
      <c r="P102" s="32">
        <f t="shared" si="7"/>
        <v>25281</v>
      </c>
    </row>
    <row r="103" spans="1:16" x14ac:dyDescent="0.3">
      <c r="A103" s="40" t="s">
        <v>109</v>
      </c>
      <c r="B103" s="28" t="s">
        <v>43</v>
      </c>
      <c r="C103" s="28" t="s">
        <v>100</v>
      </c>
      <c r="D103" s="29" t="s">
        <v>101</v>
      </c>
      <c r="E103" s="29" t="s">
        <v>110</v>
      </c>
      <c r="F103" s="46" t="s">
        <v>111</v>
      </c>
      <c r="G103" s="46" t="s">
        <v>48</v>
      </c>
      <c r="H103" s="32">
        <v>37790</v>
      </c>
      <c r="I103" s="32"/>
      <c r="J103" s="32">
        <f t="shared" si="5"/>
        <v>37790</v>
      </c>
      <c r="K103" s="32">
        <v>37790</v>
      </c>
      <c r="L103" s="32"/>
      <c r="M103" s="32">
        <f t="shared" si="6"/>
        <v>37790</v>
      </c>
      <c r="N103" s="32">
        <v>37790</v>
      </c>
      <c r="O103" s="32"/>
      <c r="P103" s="32">
        <f t="shared" si="7"/>
        <v>37790</v>
      </c>
    </row>
    <row r="104" spans="1:16" ht="24" x14ac:dyDescent="0.3">
      <c r="A104" s="40" t="s">
        <v>327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326</v>
      </c>
      <c r="G104" s="46" t="s">
        <v>48</v>
      </c>
      <c r="H104" s="32">
        <v>0.01</v>
      </c>
      <c r="I104" s="32"/>
      <c r="J104" s="32">
        <f t="shared" si="5"/>
        <v>0.01</v>
      </c>
      <c r="K104" s="32"/>
      <c r="L104" s="32"/>
      <c r="M104" s="32"/>
      <c r="N104" s="32"/>
      <c r="O104" s="32"/>
      <c r="P104" s="32"/>
    </row>
    <row r="105" spans="1:16" ht="24" x14ac:dyDescent="0.3">
      <c r="A105" s="40" t="s">
        <v>229</v>
      </c>
      <c r="B105" s="28" t="s">
        <v>43</v>
      </c>
      <c r="C105" s="28" t="s">
        <v>100</v>
      </c>
      <c r="D105" s="29" t="s">
        <v>101</v>
      </c>
      <c r="E105" s="29" t="s">
        <v>227</v>
      </c>
      <c r="F105" s="46" t="s">
        <v>228</v>
      </c>
      <c r="G105" s="46" t="s">
        <v>48</v>
      </c>
      <c r="H105" s="32">
        <v>177.02</v>
      </c>
      <c r="I105" s="32"/>
      <c r="J105" s="32">
        <f t="shared" si="5"/>
        <v>177.02</v>
      </c>
      <c r="K105" s="32">
        <v>0</v>
      </c>
      <c r="L105" s="32"/>
      <c r="M105" s="32">
        <f t="shared" si="6"/>
        <v>0</v>
      </c>
      <c r="N105" s="32">
        <v>0</v>
      </c>
      <c r="O105" s="32"/>
      <c r="P105" s="32">
        <f t="shared" si="7"/>
        <v>0</v>
      </c>
    </row>
    <row r="106" spans="1:16" x14ac:dyDescent="0.3">
      <c r="A106" s="672" t="s">
        <v>98</v>
      </c>
      <c r="B106" s="672"/>
      <c r="C106" s="672"/>
      <c r="D106" s="672"/>
      <c r="E106" s="672"/>
      <c r="F106" s="672"/>
      <c r="G106" s="672"/>
      <c r="H106" s="98">
        <f>SUM(H69:H105)</f>
        <v>14534683.51</v>
      </c>
      <c r="I106" s="98">
        <f t="shared" ref="I106:P106" si="8">SUM(I69:I105)</f>
        <v>161819.6</v>
      </c>
      <c r="J106" s="98">
        <f t="shared" si="8"/>
        <v>14696503.109999999</v>
      </c>
      <c r="K106" s="98">
        <f t="shared" si="8"/>
        <v>13879548.150000002</v>
      </c>
      <c r="L106" s="98">
        <f t="shared" si="8"/>
        <v>0</v>
      </c>
      <c r="M106" s="98">
        <f t="shared" si="8"/>
        <v>13879548.150000002</v>
      </c>
      <c r="N106" s="98">
        <f t="shared" si="8"/>
        <v>14290031.449999997</v>
      </c>
      <c r="O106" s="98">
        <f t="shared" si="8"/>
        <v>0</v>
      </c>
      <c r="P106" s="98">
        <f t="shared" si="8"/>
        <v>14290031.449999997</v>
      </c>
    </row>
    <row r="107" spans="1:16" ht="15" customHeight="1" x14ac:dyDescent="0.3">
      <c r="A107" s="704" t="s">
        <v>112</v>
      </c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  <c r="O107" s="704"/>
      <c r="P107" s="704"/>
    </row>
    <row r="108" spans="1:16" x14ac:dyDescent="0.3">
      <c r="A108" s="40" t="s">
        <v>87</v>
      </c>
      <c r="B108" s="40" t="s">
        <v>43</v>
      </c>
      <c r="C108" s="40" t="s">
        <v>44</v>
      </c>
      <c r="D108" s="45" t="s">
        <v>45</v>
      </c>
      <c r="E108" s="45" t="s">
        <v>54</v>
      </c>
      <c r="F108" s="45" t="s">
        <v>88</v>
      </c>
      <c r="G108" s="99" t="s">
        <v>113</v>
      </c>
      <c r="H108" s="32">
        <v>5000000</v>
      </c>
      <c r="I108" s="32"/>
      <c r="J108" s="32">
        <f>H108+I108</f>
        <v>5000000</v>
      </c>
      <c r="K108" s="32">
        <v>5800000</v>
      </c>
      <c r="L108" s="32"/>
      <c r="M108" s="32">
        <f>K108+L108</f>
        <v>5800000</v>
      </c>
      <c r="N108" s="32">
        <v>5800000</v>
      </c>
      <c r="O108" s="97"/>
      <c r="P108" s="32">
        <f>N108+O108</f>
        <v>5800000</v>
      </c>
    </row>
    <row r="109" spans="1:16" x14ac:dyDescent="0.3">
      <c r="A109" s="672" t="s">
        <v>114</v>
      </c>
      <c r="B109" s="672"/>
      <c r="C109" s="672"/>
      <c r="D109" s="672"/>
      <c r="E109" s="672"/>
      <c r="F109" s="672"/>
      <c r="G109" s="672"/>
      <c r="H109" s="100">
        <f>SUM(H108)</f>
        <v>5000000</v>
      </c>
      <c r="I109" s="100">
        <f t="shared" ref="I109:P109" si="9">SUM(I108)</f>
        <v>0</v>
      </c>
      <c r="J109" s="100">
        <f t="shared" si="9"/>
        <v>5000000</v>
      </c>
      <c r="K109" s="100">
        <f t="shared" si="9"/>
        <v>5800000</v>
      </c>
      <c r="L109" s="100">
        <f t="shared" si="9"/>
        <v>0</v>
      </c>
      <c r="M109" s="100">
        <f t="shared" si="9"/>
        <v>5800000</v>
      </c>
      <c r="N109" s="100">
        <f t="shared" si="9"/>
        <v>5800000</v>
      </c>
      <c r="O109" s="100">
        <f t="shared" si="9"/>
        <v>0</v>
      </c>
      <c r="P109" s="100">
        <f t="shared" si="9"/>
        <v>5800000</v>
      </c>
    </row>
    <row r="110" spans="1:16" hidden="1" x14ac:dyDescent="0.3">
      <c r="A110" s="702" t="s">
        <v>115</v>
      </c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t="25.2" hidden="1" customHeight="1" thickBot="1" x14ac:dyDescent="0.35">
      <c r="A111" s="702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44</v>
      </c>
      <c r="D112" s="58" t="s">
        <v>116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44</v>
      </c>
      <c r="D113" s="58" t="s">
        <v>116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44</v>
      </c>
      <c r="D114" s="58" t="s">
        <v>116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2" t="s">
        <v>120</v>
      </c>
      <c r="B115" s="702"/>
      <c r="C115" s="702"/>
      <c r="D115" s="702"/>
      <c r="E115" s="702"/>
      <c r="F115" s="702"/>
      <c r="G115" s="702"/>
      <c r="H115" s="59">
        <f>SUM(H112:H114)</f>
        <v>0</v>
      </c>
      <c r="I115" s="59"/>
      <c r="J115" s="59"/>
      <c r="K115" s="59">
        <f t="shared" ref="K115:N115" si="10">SUM(K112:K114)</f>
        <v>0</v>
      </c>
      <c r="L115" s="59"/>
      <c r="M115" s="59"/>
      <c r="N115" s="59">
        <f t="shared" si="10"/>
        <v>0</v>
      </c>
      <c r="O115" s="97"/>
      <c r="P115" s="97"/>
    </row>
    <row r="116" spans="1:16" hidden="1" x14ac:dyDescent="0.3">
      <c r="A116" s="82" t="s">
        <v>42</v>
      </c>
      <c r="B116" s="58" t="s">
        <v>43</v>
      </c>
      <c r="C116" s="58" t="s">
        <v>100</v>
      </c>
      <c r="D116" s="58" t="s">
        <v>121</v>
      </c>
      <c r="E116" s="58" t="s">
        <v>46</v>
      </c>
      <c r="F116" s="58" t="s">
        <v>47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50</v>
      </c>
      <c r="B117" s="58" t="s">
        <v>43</v>
      </c>
      <c r="C117" s="58" t="s">
        <v>100</v>
      </c>
      <c r="D117" s="58" t="s">
        <v>121</v>
      </c>
      <c r="E117" s="58" t="s">
        <v>51</v>
      </c>
      <c r="F117" s="58" t="s">
        <v>52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82" t="s">
        <v>118</v>
      </c>
      <c r="B118" s="58" t="s">
        <v>43</v>
      </c>
      <c r="C118" s="58" t="s">
        <v>100</v>
      </c>
      <c r="D118" s="58" t="s">
        <v>121</v>
      </c>
      <c r="E118" s="58" t="s">
        <v>54</v>
      </c>
      <c r="F118" s="58" t="s">
        <v>119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40" t="s">
        <v>122</v>
      </c>
      <c r="B119" s="58" t="s">
        <v>43</v>
      </c>
      <c r="C119" s="58" t="s">
        <v>123</v>
      </c>
      <c r="D119" s="58" t="s">
        <v>121</v>
      </c>
      <c r="E119" s="58" t="s">
        <v>54</v>
      </c>
      <c r="F119" s="58" t="s">
        <v>124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05" t="s">
        <v>125</v>
      </c>
      <c r="B120" s="705"/>
      <c r="C120" s="705"/>
      <c r="D120" s="705"/>
      <c r="E120" s="705"/>
      <c r="F120" s="705"/>
      <c r="G120" s="705"/>
      <c r="H120" s="83">
        <f>SUM(H116:H119)</f>
        <v>0</v>
      </c>
      <c r="I120" s="83"/>
      <c r="J120" s="83"/>
      <c r="K120" s="83">
        <f t="shared" ref="K120:N120" si="11">SUM(K116:K119)</f>
        <v>0</v>
      </c>
      <c r="L120" s="83"/>
      <c r="M120" s="83"/>
      <c r="N120" s="83">
        <f t="shared" si="11"/>
        <v>0</v>
      </c>
      <c r="O120" s="97"/>
      <c r="P120" s="97"/>
    </row>
    <row r="121" spans="1:16" hidden="1" x14ac:dyDescent="0.3">
      <c r="A121" s="706" t="s">
        <v>126</v>
      </c>
      <c r="B121" s="706"/>
      <c r="C121" s="706"/>
      <c r="D121" s="706"/>
      <c r="E121" s="706"/>
      <c r="F121" s="706"/>
      <c r="G121" s="706"/>
      <c r="H121" s="101">
        <f>H115+H120</f>
        <v>0</v>
      </c>
      <c r="I121" s="101"/>
      <c r="J121" s="101"/>
      <c r="K121" s="101">
        <f t="shared" ref="K121:N121" si="12">K115+K120</f>
        <v>0</v>
      </c>
      <c r="L121" s="101"/>
      <c r="M121" s="101"/>
      <c r="N121" s="101">
        <f t="shared" si="12"/>
        <v>0</v>
      </c>
      <c r="O121" s="97"/>
      <c r="P121" s="97"/>
    </row>
    <row r="122" spans="1:16" hidden="1" x14ac:dyDescent="0.3">
      <c r="A122" s="700" t="s">
        <v>127</v>
      </c>
      <c r="B122" s="700"/>
      <c r="C122" s="700"/>
      <c r="D122" s="700"/>
      <c r="E122" s="700"/>
      <c r="F122" s="700"/>
      <c r="G122" s="700"/>
      <c r="H122" s="700"/>
      <c r="I122" s="700"/>
      <c r="J122" s="700"/>
      <c r="K122" s="700"/>
      <c r="L122" s="700"/>
      <c r="M122" s="700"/>
      <c r="N122" s="700"/>
      <c r="O122" s="97"/>
      <c r="P122" s="97"/>
    </row>
    <row r="123" spans="1:16" hidden="1" x14ac:dyDescent="0.3">
      <c r="A123" s="82" t="s">
        <v>42</v>
      </c>
      <c r="B123" s="58" t="s">
        <v>43</v>
      </c>
      <c r="C123" s="58" t="s">
        <v>100</v>
      </c>
      <c r="D123" s="58" t="s">
        <v>128</v>
      </c>
      <c r="E123" s="58" t="s">
        <v>46</v>
      </c>
      <c r="F123" s="58" t="s">
        <v>47</v>
      </c>
      <c r="G123" s="102" t="s">
        <v>129</v>
      </c>
      <c r="H123" s="32"/>
      <c r="I123" s="32"/>
      <c r="J123" s="32"/>
      <c r="K123" s="34"/>
      <c r="L123" s="34"/>
      <c r="M123" s="34"/>
      <c r="N123" s="34"/>
      <c r="O123" s="97"/>
      <c r="P123" s="97"/>
    </row>
    <row r="124" spans="1:16" hidden="1" x14ac:dyDescent="0.3">
      <c r="A124" s="82" t="s">
        <v>50</v>
      </c>
      <c r="B124" s="58" t="s">
        <v>43</v>
      </c>
      <c r="C124" s="58" t="s">
        <v>100</v>
      </c>
      <c r="D124" s="58" t="s">
        <v>128</v>
      </c>
      <c r="E124" s="58" t="s">
        <v>51</v>
      </c>
      <c r="F124" s="58">
        <v>213000</v>
      </c>
      <c r="G124" s="102" t="s">
        <v>129</v>
      </c>
      <c r="H124" s="32"/>
      <c r="I124" s="32"/>
      <c r="J124" s="32"/>
      <c r="K124" s="32"/>
      <c r="L124" s="32"/>
      <c r="M124" s="32"/>
      <c r="N124" s="32"/>
      <c r="O124" s="97"/>
      <c r="P124" s="97"/>
    </row>
    <row r="125" spans="1:16" hidden="1" x14ac:dyDescent="0.3">
      <c r="A125" s="716" t="s">
        <v>130</v>
      </c>
      <c r="B125" s="716"/>
      <c r="C125" s="716"/>
      <c r="D125" s="716"/>
      <c r="E125" s="716"/>
      <c r="F125" s="716"/>
      <c r="G125" s="716"/>
      <c r="H125" s="121">
        <f>SUM(H123:H124)</f>
        <v>0</v>
      </c>
      <c r="I125" s="121"/>
      <c r="J125" s="121"/>
      <c r="K125" s="121">
        <f t="shared" ref="K125:N125" si="13">SUM(K123:K124)</f>
        <v>0</v>
      </c>
      <c r="L125" s="121"/>
      <c r="M125" s="121"/>
      <c r="N125" s="121">
        <f t="shared" si="13"/>
        <v>0</v>
      </c>
      <c r="O125" s="122"/>
      <c r="P125" s="122"/>
    </row>
    <row r="126" spans="1:16" x14ac:dyDescent="0.3">
      <c r="A126" s="702" t="s">
        <v>115</v>
      </c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702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</row>
    <row r="128" spans="1:16" x14ac:dyDescent="0.3">
      <c r="A128" s="82" t="s">
        <v>42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47</v>
      </c>
      <c r="G128" s="46" t="s">
        <v>180</v>
      </c>
      <c r="H128" s="32">
        <v>24033568.609999999</v>
      </c>
      <c r="I128" s="32"/>
      <c r="J128" s="32">
        <f t="shared" ref="J128:J131" si="14">H128+I128</f>
        <v>24033568.609999999</v>
      </c>
      <c r="K128" s="32">
        <v>0</v>
      </c>
      <c r="L128" s="32"/>
      <c r="M128" s="32">
        <f t="shared" ref="M128:M131" si="15">K128+L128</f>
        <v>0</v>
      </c>
      <c r="N128" s="32">
        <v>0</v>
      </c>
      <c r="O128" s="32"/>
      <c r="P128" s="32">
        <f t="shared" ref="P128:P140" si="16">N128+O128</f>
        <v>0</v>
      </c>
    </row>
    <row r="129" spans="1:16" ht="36" x14ac:dyDescent="0.3">
      <c r="A129" s="36" t="s">
        <v>210</v>
      </c>
      <c r="B129" s="28" t="s">
        <v>43</v>
      </c>
      <c r="C129" s="28" t="s">
        <v>44</v>
      </c>
      <c r="D129" s="58" t="s">
        <v>116</v>
      </c>
      <c r="E129" s="29" t="s">
        <v>46</v>
      </c>
      <c r="F129" s="46" t="s">
        <v>209</v>
      </c>
      <c r="G129" s="46" t="s">
        <v>180</v>
      </c>
      <c r="H129" s="32">
        <v>53302.15</v>
      </c>
      <c r="I129" s="32"/>
      <c r="J129" s="32">
        <f t="shared" si="14"/>
        <v>53302.15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44</v>
      </c>
      <c r="D130" s="58" t="s">
        <v>116</v>
      </c>
      <c r="E130" s="29" t="s">
        <v>51</v>
      </c>
      <c r="F130" s="46" t="s">
        <v>52</v>
      </c>
      <c r="G130" s="46" t="s">
        <v>180</v>
      </c>
      <c r="H130" s="32">
        <v>5105802.3600000003</v>
      </c>
      <c r="I130" s="32"/>
      <c r="J130" s="32">
        <f t="shared" si="14"/>
        <v>5105802.3600000003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44</v>
      </c>
      <c r="D131" s="58" t="s">
        <v>116</v>
      </c>
      <c r="E131" s="29" t="s">
        <v>54</v>
      </c>
      <c r="F131" s="46" t="s">
        <v>119</v>
      </c>
      <c r="G131" s="46" t="s">
        <v>180</v>
      </c>
      <c r="H131" s="32">
        <v>47000</v>
      </c>
      <c r="I131" s="32"/>
      <c r="J131" s="32">
        <f t="shared" si="14"/>
        <v>47000</v>
      </c>
      <c r="K131" s="32">
        <v>0</v>
      </c>
      <c r="L131" s="32"/>
      <c r="M131" s="32">
        <f t="shared" si="15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101">
        <f>SUM(H128:H131)</f>
        <v>29239673.119999997</v>
      </c>
      <c r="I132" s="101">
        <f t="shared" ref="I132:P132" si="17">SUM(I128:I131)</f>
        <v>0</v>
      </c>
      <c r="J132" s="101">
        <f t="shared" si="17"/>
        <v>29239673.119999997</v>
      </c>
      <c r="K132" s="101">
        <f t="shared" si="17"/>
        <v>0</v>
      </c>
      <c r="L132" s="101">
        <f t="shared" si="17"/>
        <v>0</v>
      </c>
      <c r="M132" s="101">
        <f t="shared" si="17"/>
        <v>0</v>
      </c>
      <c r="N132" s="101">
        <f t="shared" si="17"/>
        <v>0</v>
      </c>
      <c r="O132" s="101">
        <f t="shared" si="17"/>
        <v>0</v>
      </c>
      <c r="P132" s="101">
        <f t="shared" si="17"/>
        <v>0</v>
      </c>
    </row>
    <row r="133" spans="1:16" x14ac:dyDescent="0.3">
      <c r="A133" s="82" t="s">
        <v>42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47</v>
      </c>
      <c r="G133" s="46" t="s">
        <v>180</v>
      </c>
      <c r="H133" s="32">
        <v>40696077.089999996</v>
      </c>
      <c r="I133" s="32"/>
      <c r="J133" s="32">
        <f t="shared" ref="J133:J140" si="18">H133+I133</f>
        <v>40696077.089999996</v>
      </c>
      <c r="K133" s="32">
        <v>0</v>
      </c>
      <c r="L133" s="32"/>
      <c r="M133" s="32">
        <f t="shared" ref="M133:M140" si="19">K133+L133</f>
        <v>0</v>
      </c>
      <c r="N133" s="32">
        <v>0</v>
      </c>
      <c r="O133" s="32"/>
      <c r="P133" s="32">
        <f t="shared" si="16"/>
        <v>0</v>
      </c>
    </row>
    <row r="134" spans="1:16" ht="36" x14ac:dyDescent="0.3">
      <c r="A134" s="36" t="s">
        <v>210</v>
      </c>
      <c r="B134" s="28" t="s">
        <v>43</v>
      </c>
      <c r="C134" s="28" t="s">
        <v>100</v>
      </c>
      <c r="D134" s="58" t="s">
        <v>121</v>
      </c>
      <c r="E134" s="29" t="s">
        <v>46</v>
      </c>
      <c r="F134" s="46" t="s">
        <v>209</v>
      </c>
      <c r="G134" s="46" t="s">
        <v>180</v>
      </c>
      <c r="H134" s="32">
        <v>80132.890000000014</v>
      </c>
      <c r="I134" s="32"/>
      <c r="J134" s="32">
        <f t="shared" si="18"/>
        <v>80132.890000000014</v>
      </c>
      <c r="K134" s="32"/>
      <c r="L134" s="32"/>
      <c r="M134" s="32"/>
      <c r="N134" s="32"/>
      <c r="O134" s="32"/>
      <c r="P134" s="32"/>
    </row>
    <row r="135" spans="1:16" x14ac:dyDescent="0.3">
      <c r="A135" s="82" t="s">
        <v>50</v>
      </c>
      <c r="B135" s="28" t="s">
        <v>43</v>
      </c>
      <c r="C135" s="28" t="s">
        <v>100</v>
      </c>
      <c r="D135" s="58" t="s">
        <v>121</v>
      </c>
      <c r="E135" s="29" t="s">
        <v>51</v>
      </c>
      <c r="F135" s="46" t="s">
        <v>52</v>
      </c>
      <c r="G135" s="46" t="s">
        <v>180</v>
      </c>
      <c r="H135" s="32">
        <v>8983667.3300000001</v>
      </c>
      <c r="I135" s="32"/>
      <c r="J135" s="32">
        <f t="shared" si="18"/>
        <v>8983667.3300000001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118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119</v>
      </c>
      <c r="G136" s="46" t="s">
        <v>180</v>
      </c>
      <c r="H136" s="32">
        <v>49414</v>
      </c>
      <c r="I136" s="32"/>
      <c r="J136" s="32">
        <f t="shared" si="18"/>
        <v>49414</v>
      </c>
      <c r="K136" s="32">
        <v>0</v>
      </c>
      <c r="L136" s="32"/>
      <c r="M136" s="32">
        <f t="shared" si="19"/>
        <v>0</v>
      </c>
      <c r="N136" s="32">
        <v>0</v>
      </c>
      <c r="O136" s="32"/>
      <c r="P136" s="32">
        <f t="shared" si="16"/>
        <v>0</v>
      </c>
    </row>
    <row r="137" spans="1:16" x14ac:dyDescent="0.3">
      <c r="A137" s="82" t="s">
        <v>236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235</v>
      </c>
      <c r="G137" s="46" t="s">
        <v>180</v>
      </c>
      <c r="H137" s="32">
        <v>1572331.31</v>
      </c>
      <c r="I137" s="32"/>
      <c r="J137" s="32">
        <f t="shared" si="18"/>
        <v>1572331.31</v>
      </c>
      <c r="K137" s="32"/>
      <c r="L137" s="32"/>
      <c r="M137" s="32"/>
      <c r="N137" s="32"/>
      <c r="O137" s="32"/>
      <c r="P137" s="32"/>
    </row>
    <row r="138" spans="1:16" x14ac:dyDescent="0.3">
      <c r="A138" s="40" t="s">
        <v>91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92</v>
      </c>
      <c r="G138" s="46" t="s">
        <v>180</v>
      </c>
      <c r="H138" s="32">
        <v>94353.600000000006</v>
      </c>
      <c r="I138" s="32"/>
      <c r="J138" s="32">
        <f t="shared" si="18"/>
        <v>94353.600000000006</v>
      </c>
      <c r="K138" s="32"/>
      <c r="L138" s="32"/>
      <c r="M138" s="32"/>
      <c r="N138" s="32"/>
      <c r="O138" s="32"/>
      <c r="P138" s="32"/>
    </row>
    <row r="139" spans="1:16" ht="24" x14ac:dyDescent="0.3">
      <c r="A139" s="82" t="s">
        <v>214</v>
      </c>
      <c r="B139" s="28" t="s">
        <v>43</v>
      </c>
      <c r="C139" s="28" t="s">
        <v>100</v>
      </c>
      <c r="D139" s="58" t="s">
        <v>121</v>
      </c>
      <c r="E139" s="29" t="s">
        <v>54</v>
      </c>
      <c r="F139" s="46" t="s">
        <v>213</v>
      </c>
      <c r="G139" s="46" t="s">
        <v>180</v>
      </c>
      <c r="H139" s="32">
        <v>12746</v>
      </c>
      <c r="I139" s="32"/>
      <c r="J139" s="32">
        <f t="shared" si="18"/>
        <v>12746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82" t="s">
        <v>122</v>
      </c>
      <c r="B140" s="28" t="s">
        <v>43</v>
      </c>
      <c r="C140" s="28" t="s">
        <v>123</v>
      </c>
      <c r="D140" s="58" t="s">
        <v>121</v>
      </c>
      <c r="E140" s="29" t="s">
        <v>54</v>
      </c>
      <c r="F140" s="46" t="s">
        <v>124</v>
      </c>
      <c r="G140" s="46" t="s">
        <v>180</v>
      </c>
      <c r="H140" s="32">
        <v>4200</v>
      </c>
      <c r="I140" s="32"/>
      <c r="J140" s="32">
        <f t="shared" si="18"/>
        <v>4200</v>
      </c>
      <c r="K140" s="32">
        <v>0</v>
      </c>
      <c r="L140" s="32"/>
      <c r="M140" s="32">
        <f t="shared" si="19"/>
        <v>0</v>
      </c>
      <c r="N140" s="32">
        <v>0</v>
      </c>
      <c r="O140" s="32"/>
      <c r="P140" s="32">
        <f t="shared" si="16"/>
        <v>0</v>
      </c>
    </row>
    <row r="141" spans="1:16" x14ac:dyDescent="0.3">
      <c r="A141" s="715" t="s">
        <v>178</v>
      </c>
      <c r="B141" s="715"/>
      <c r="C141" s="715"/>
      <c r="D141" s="715"/>
      <c r="E141" s="715"/>
      <c r="F141" s="715"/>
      <c r="G141" s="715"/>
      <c r="H141" s="101">
        <f>SUM(H133:H140)</f>
        <v>51492922.219999999</v>
      </c>
      <c r="I141" s="101">
        <f t="shared" ref="I141:P141" si="20">SUM(I133:I140)</f>
        <v>0</v>
      </c>
      <c r="J141" s="101">
        <f t="shared" si="20"/>
        <v>51492922.219999999</v>
      </c>
      <c r="K141" s="101">
        <f t="shared" si="20"/>
        <v>0</v>
      </c>
      <c r="L141" s="101">
        <f t="shared" si="20"/>
        <v>0</v>
      </c>
      <c r="M141" s="101">
        <f t="shared" si="20"/>
        <v>0</v>
      </c>
      <c r="N141" s="101">
        <f t="shared" si="20"/>
        <v>0</v>
      </c>
      <c r="O141" s="101">
        <f t="shared" si="20"/>
        <v>0</v>
      </c>
      <c r="P141" s="101">
        <f t="shared" si="20"/>
        <v>0</v>
      </c>
    </row>
    <row r="142" spans="1:16" x14ac:dyDescent="0.3">
      <c r="A142" s="706" t="s">
        <v>179</v>
      </c>
      <c r="B142" s="706"/>
      <c r="C142" s="706"/>
      <c r="D142" s="706"/>
      <c r="E142" s="706"/>
      <c r="F142" s="706"/>
      <c r="G142" s="706"/>
      <c r="H142" s="101">
        <f>H132+H141</f>
        <v>80732595.340000004</v>
      </c>
      <c r="I142" s="101">
        <f t="shared" ref="I142:P142" si="21">I132+I141</f>
        <v>0</v>
      </c>
      <c r="J142" s="101">
        <f t="shared" si="21"/>
        <v>80732595.340000004</v>
      </c>
      <c r="K142" s="101">
        <f t="shared" si="21"/>
        <v>0</v>
      </c>
      <c r="L142" s="101">
        <f t="shared" si="21"/>
        <v>0</v>
      </c>
      <c r="M142" s="101">
        <f t="shared" si="21"/>
        <v>0</v>
      </c>
      <c r="N142" s="101">
        <f t="shared" si="21"/>
        <v>0</v>
      </c>
      <c r="O142" s="101">
        <f t="shared" si="21"/>
        <v>0</v>
      </c>
      <c r="P142" s="101">
        <f t="shared" si="21"/>
        <v>0</v>
      </c>
    </row>
    <row r="143" spans="1:16" x14ac:dyDescent="0.3">
      <c r="A143" s="725" t="s">
        <v>201</v>
      </c>
      <c r="B143" s="726"/>
      <c r="C143" s="726"/>
      <c r="D143" s="726"/>
      <c r="E143" s="726"/>
      <c r="F143" s="726"/>
      <c r="G143" s="726"/>
      <c r="H143" s="726"/>
      <c r="I143" s="726"/>
      <c r="J143" s="726"/>
      <c r="K143" s="726"/>
      <c r="L143" s="726"/>
      <c r="M143" s="726"/>
      <c r="N143" s="726"/>
      <c r="O143" s="726"/>
      <c r="P143" s="727"/>
    </row>
    <row r="144" spans="1:16" x14ac:dyDescent="0.3">
      <c r="A144" s="82" t="s">
        <v>42</v>
      </c>
      <c r="B144" s="28" t="s">
        <v>43</v>
      </c>
      <c r="C144" s="28" t="s">
        <v>100</v>
      </c>
      <c r="D144" s="58" t="s">
        <v>202</v>
      </c>
      <c r="E144" s="29" t="s">
        <v>46</v>
      </c>
      <c r="F144" s="46" t="s">
        <v>47</v>
      </c>
      <c r="G144" s="46" t="s">
        <v>203</v>
      </c>
      <c r="H144" s="32">
        <v>4554000</v>
      </c>
      <c r="I144" s="32"/>
      <c r="J144" s="26">
        <f t="shared" ref="J144:J145" si="22">H144+I144</f>
        <v>4554000</v>
      </c>
      <c r="K144" s="32">
        <v>0</v>
      </c>
      <c r="L144" s="32"/>
      <c r="M144" s="26">
        <f t="shared" ref="M144:M145" si="23">K144+L144</f>
        <v>0</v>
      </c>
      <c r="N144" s="32">
        <v>0</v>
      </c>
      <c r="O144" s="147"/>
      <c r="P144" s="148">
        <f t="shared" ref="P144:P145" si="24">N144+O144</f>
        <v>0</v>
      </c>
    </row>
    <row r="145" spans="1:16" x14ac:dyDescent="0.3">
      <c r="A145" s="82" t="s">
        <v>50</v>
      </c>
      <c r="B145" s="28" t="s">
        <v>43</v>
      </c>
      <c r="C145" s="28" t="s">
        <v>100</v>
      </c>
      <c r="D145" s="58" t="s">
        <v>202</v>
      </c>
      <c r="E145" s="29" t="s">
        <v>51</v>
      </c>
      <c r="F145" s="46" t="s">
        <v>52</v>
      </c>
      <c r="G145" s="46" t="s">
        <v>203</v>
      </c>
      <c r="H145" s="32">
        <v>1375308</v>
      </c>
      <c r="I145" s="32"/>
      <c r="J145" s="26">
        <f t="shared" si="22"/>
        <v>1375308</v>
      </c>
      <c r="K145" s="32">
        <v>0</v>
      </c>
      <c r="L145" s="32"/>
      <c r="M145" s="26">
        <f t="shared" si="23"/>
        <v>0</v>
      </c>
      <c r="N145" s="32">
        <v>0</v>
      </c>
      <c r="O145" s="147"/>
      <c r="P145" s="148">
        <f t="shared" si="24"/>
        <v>0</v>
      </c>
    </row>
    <row r="146" spans="1:16" ht="15" thickBot="1" x14ac:dyDescent="0.35">
      <c r="A146" s="728" t="s">
        <v>204</v>
      </c>
      <c r="B146" s="728"/>
      <c r="C146" s="728"/>
      <c r="D146" s="728"/>
      <c r="E146" s="728"/>
      <c r="F146" s="728"/>
      <c r="G146" s="728"/>
      <c r="H146" s="149">
        <f>SUM(H144:H145)</f>
        <v>5929308</v>
      </c>
      <c r="I146" s="149">
        <f t="shared" ref="I146:P146" si="25">SUM(I144:I145)</f>
        <v>0</v>
      </c>
      <c r="J146" s="149">
        <f t="shared" si="25"/>
        <v>5929308</v>
      </c>
      <c r="K146" s="149">
        <f t="shared" si="25"/>
        <v>0</v>
      </c>
      <c r="L146" s="149">
        <f t="shared" si="25"/>
        <v>0</v>
      </c>
      <c r="M146" s="149">
        <f t="shared" si="25"/>
        <v>0</v>
      </c>
      <c r="N146" s="149">
        <f t="shared" si="25"/>
        <v>0</v>
      </c>
      <c r="O146" s="149">
        <f t="shared" si="25"/>
        <v>0</v>
      </c>
      <c r="P146" s="149">
        <f t="shared" si="25"/>
        <v>0</v>
      </c>
    </row>
    <row r="147" spans="1:16" ht="15" thickBot="1" x14ac:dyDescent="0.35">
      <c r="A147" s="729" t="s">
        <v>205</v>
      </c>
      <c r="B147" s="730"/>
      <c r="C147" s="730"/>
      <c r="D147" s="730"/>
      <c r="E147" s="730"/>
      <c r="F147" s="730"/>
      <c r="G147" s="730"/>
      <c r="H147" s="730"/>
      <c r="I147" s="730"/>
      <c r="J147" s="730"/>
      <c r="K147" s="730"/>
      <c r="L147" s="730"/>
      <c r="M147" s="730"/>
      <c r="N147" s="730"/>
      <c r="O147" s="730"/>
      <c r="P147" s="731"/>
    </row>
    <row r="148" spans="1:16" x14ac:dyDescent="0.3">
      <c r="A148" s="150" t="s">
        <v>42</v>
      </c>
      <c r="B148" s="56" t="s">
        <v>43</v>
      </c>
      <c r="C148" s="56" t="s">
        <v>100</v>
      </c>
      <c r="D148" s="56" t="s">
        <v>206</v>
      </c>
      <c r="E148" s="56" t="s">
        <v>46</v>
      </c>
      <c r="F148" s="56" t="s">
        <v>47</v>
      </c>
      <c r="G148" s="46" t="s">
        <v>207</v>
      </c>
      <c r="H148" s="151">
        <v>251508</v>
      </c>
      <c r="I148" s="152"/>
      <c r="J148" s="26">
        <f t="shared" ref="J148:J149" si="26">H148+I148</f>
        <v>251508</v>
      </c>
      <c r="K148" s="26">
        <v>0</v>
      </c>
      <c r="L148" s="153"/>
      <c r="M148" s="26">
        <f t="shared" ref="M148:M149" si="27">K148+L148</f>
        <v>0</v>
      </c>
      <c r="N148" s="32">
        <v>0</v>
      </c>
      <c r="O148" s="147"/>
      <c r="P148" s="148">
        <f t="shared" ref="P148:P149" si="28">N148+O148</f>
        <v>0</v>
      </c>
    </row>
    <row r="149" spans="1:16" x14ac:dyDescent="0.3">
      <c r="A149" s="37" t="s">
        <v>50</v>
      </c>
      <c r="B149" s="61" t="s">
        <v>43</v>
      </c>
      <c r="C149" s="61" t="s">
        <v>100</v>
      </c>
      <c r="D149" s="61" t="s">
        <v>206</v>
      </c>
      <c r="E149" s="61" t="s">
        <v>51</v>
      </c>
      <c r="F149" s="61" t="s">
        <v>52</v>
      </c>
      <c r="G149" s="161" t="s">
        <v>207</v>
      </c>
      <c r="H149" s="154">
        <v>75955.42</v>
      </c>
      <c r="I149" s="162"/>
      <c r="J149" s="51">
        <f t="shared" si="26"/>
        <v>75955.42</v>
      </c>
      <c r="K149" s="51">
        <v>0</v>
      </c>
      <c r="L149" s="156"/>
      <c r="M149" s="51">
        <f t="shared" si="27"/>
        <v>0</v>
      </c>
      <c r="N149" s="38">
        <v>0</v>
      </c>
      <c r="O149" s="163"/>
      <c r="P149" s="164">
        <f t="shared" si="28"/>
        <v>0</v>
      </c>
    </row>
    <row r="150" spans="1:16" x14ac:dyDescent="0.3">
      <c r="A150" s="706" t="s">
        <v>208</v>
      </c>
      <c r="B150" s="706"/>
      <c r="C150" s="706"/>
      <c r="D150" s="706"/>
      <c r="E150" s="706"/>
      <c r="F150" s="706"/>
      <c r="G150" s="706"/>
      <c r="H150" s="98">
        <f>SUM(H148:H149)</f>
        <v>327463.42</v>
      </c>
      <c r="I150" s="98">
        <f>SUM(I148:I149)</f>
        <v>0</v>
      </c>
      <c r="J150" s="98">
        <f>H150+I150</f>
        <v>327463.42</v>
      </c>
      <c r="K150" s="98">
        <f t="shared" ref="K150" si="29">SUM(K148:K149)</f>
        <v>0</v>
      </c>
      <c r="L150" s="98"/>
      <c r="M150" s="98"/>
      <c r="N150" s="98">
        <f>SUM(N148:N149)</f>
        <v>0</v>
      </c>
      <c r="O150" s="98"/>
      <c r="P150" s="98"/>
    </row>
    <row r="151" spans="1:16" ht="30" customHeight="1" x14ac:dyDescent="0.3">
      <c r="A151" s="735" t="s">
        <v>216</v>
      </c>
      <c r="B151" s="736"/>
      <c r="C151" s="736"/>
      <c r="D151" s="736"/>
      <c r="E151" s="736"/>
      <c r="F151" s="736"/>
      <c r="G151" s="736"/>
      <c r="H151" s="736"/>
      <c r="I151" s="736"/>
      <c r="J151" s="736"/>
      <c r="K151" s="736"/>
      <c r="L151" s="736"/>
      <c r="M151" s="736"/>
      <c r="N151" s="736"/>
      <c r="O151" s="736"/>
      <c r="P151" s="737"/>
    </row>
    <row r="152" spans="1:16" x14ac:dyDescent="0.3">
      <c r="A152" s="150" t="s">
        <v>42</v>
      </c>
      <c r="B152" s="56" t="s">
        <v>43</v>
      </c>
      <c r="C152" s="56" t="s">
        <v>100</v>
      </c>
      <c r="D152" s="58" t="s">
        <v>217</v>
      </c>
      <c r="E152" s="58" t="s">
        <v>46</v>
      </c>
      <c r="F152" s="56" t="s">
        <v>47</v>
      </c>
      <c r="G152" s="46" t="s">
        <v>218</v>
      </c>
      <c r="H152" s="155">
        <v>99000</v>
      </c>
      <c r="I152" s="155"/>
      <c r="J152" s="26">
        <f t="shared" ref="J152:J153" si="30">H152+I152</f>
        <v>99000</v>
      </c>
      <c r="K152" s="32">
        <v>0</v>
      </c>
      <c r="L152" s="34"/>
      <c r="M152" s="26">
        <f t="shared" ref="M152:M153" si="31">K152+L152</f>
        <v>0</v>
      </c>
      <c r="N152" s="32">
        <v>0</v>
      </c>
      <c r="O152" s="147"/>
      <c r="P152" s="148">
        <f t="shared" ref="P152:P153" si="32">N152+O152</f>
        <v>0</v>
      </c>
    </row>
    <row r="153" spans="1:16" x14ac:dyDescent="0.3">
      <c r="A153" s="37" t="s">
        <v>50</v>
      </c>
      <c r="B153" s="61" t="s">
        <v>43</v>
      </c>
      <c r="C153" s="61" t="s">
        <v>100</v>
      </c>
      <c r="D153" s="58" t="s">
        <v>217</v>
      </c>
      <c r="E153" s="58" t="s">
        <v>51</v>
      </c>
      <c r="F153" s="61" t="s">
        <v>52</v>
      </c>
      <c r="G153" s="46" t="s">
        <v>218</v>
      </c>
      <c r="H153" s="155">
        <v>29898</v>
      </c>
      <c r="I153" s="155"/>
      <c r="J153" s="51">
        <f t="shared" si="30"/>
        <v>29898</v>
      </c>
      <c r="K153" s="32">
        <v>0</v>
      </c>
      <c r="L153" s="34"/>
      <c r="M153" s="51">
        <f t="shared" si="31"/>
        <v>0</v>
      </c>
      <c r="N153" s="32">
        <v>0</v>
      </c>
      <c r="O153" s="147"/>
      <c r="P153" s="164">
        <f t="shared" si="32"/>
        <v>0</v>
      </c>
    </row>
    <row r="154" spans="1:16" x14ac:dyDescent="0.3">
      <c r="A154" s="706" t="s">
        <v>215</v>
      </c>
      <c r="B154" s="706"/>
      <c r="C154" s="706"/>
      <c r="D154" s="706"/>
      <c r="E154" s="706"/>
      <c r="F154" s="706"/>
      <c r="G154" s="706"/>
      <c r="H154" s="98">
        <f>SUM(H152:H153)</f>
        <v>128898</v>
      </c>
      <c r="I154" s="98">
        <f t="shared" ref="I154:P154" si="33">SUM(I152:I153)</f>
        <v>0</v>
      </c>
      <c r="J154" s="98">
        <f t="shared" si="33"/>
        <v>128898</v>
      </c>
      <c r="K154" s="98">
        <f t="shared" si="33"/>
        <v>0</v>
      </c>
      <c r="L154" s="98">
        <f t="shared" si="33"/>
        <v>0</v>
      </c>
      <c r="M154" s="98">
        <f t="shared" si="33"/>
        <v>0</v>
      </c>
      <c r="N154" s="98">
        <f t="shared" si="33"/>
        <v>0</v>
      </c>
      <c r="O154" s="98">
        <f t="shared" si="33"/>
        <v>0</v>
      </c>
      <c r="P154" s="98">
        <f t="shared" si="33"/>
        <v>0</v>
      </c>
    </row>
    <row r="155" spans="1:16" ht="28.95" customHeight="1" x14ac:dyDescent="0.3">
      <c r="A155" s="723" t="s">
        <v>160</v>
      </c>
      <c r="B155" s="687"/>
      <c r="C155" s="687"/>
      <c r="D155" s="687"/>
      <c r="E155" s="687"/>
      <c r="F155" s="687"/>
      <c r="G155" s="687"/>
      <c r="H155" s="687"/>
      <c r="I155" s="687"/>
      <c r="J155" s="687"/>
      <c r="K155" s="687"/>
      <c r="L155" s="687"/>
      <c r="M155" s="687"/>
      <c r="N155" s="687"/>
      <c r="O155" s="687"/>
      <c r="P155" s="724"/>
    </row>
    <row r="156" spans="1:16" ht="26.4" x14ac:dyDescent="0.3">
      <c r="A156" s="104" t="s">
        <v>161</v>
      </c>
      <c r="B156" s="40">
        <v>10</v>
      </c>
      <c r="C156" s="40" t="s">
        <v>162</v>
      </c>
      <c r="D156" s="45" t="s">
        <v>163</v>
      </c>
      <c r="E156" s="45" t="s">
        <v>174</v>
      </c>
      <c r="F156" s="45" t="s">
        <v>165</v>
      </c>
      <c r="G156" s="45" t="s">
        <v>182</v>
      </c>
      <c r="H156" s="32">
        <v>1916000</v>
      </c>
      <c r="I156" s="32"/>
      <c r="J156" s="32">
        <f>H156+I156</f>
        <v>1916000</v>
      </c>
      <c r="K156" s="32">
        <v>0</v>
      </c>
      <c r="L156" s="32"/>
      <c r="M156" s="32">
        <f>K156+L156</f>
        <v>0</v>
      </c>
      <c r="N156" s="32">
        <v>0</v>
      </c>
      <c r="O156" s="97"/>
      <c r="P156" s="32">
        <f>N156+O156</f>
        <v>0</v>
      </c>
    </row>
    <row r="157" spans="1:16" x14ac:dyDescent="0.3">
      <c r="A157" s="708" t="s">
        <v>167</v>
      </c>
      <c r="B157" s="709"/>
      <c r="C157" s="709"/>
      <c r="D157" s="709"/>
      <c r="E157" s="709"/>
      <c r="F157" s="709"/>
      <c r="G157" s="710"/>
      <c r="H157" s="101">
        <f t="shared" ref="H157:P157" si="34">SUM(H156:H156)</f>
        <v>1916000</v>
      </c>
      <c r="I157" s="101">
        <f t="shared" si="34"/>
        <v>0</v>
      </c>
      <c r="J157" s="101">
        <f t="shared" si="34"/>
        <v>1916000</v>
      </c>
      <c r="K157" s="101">
        <f t="shared" si="34"/>
        <v>0</v>
      </c>
      <c r="L157" s="101">
        <f t="shared" si="34"/>
        <v>0</v>
      </c>
      <c r="M157" s="101">
        <f t="shared" si="34"/>
        <v>0</v>
      </c>
      <c r="N157" s="101">
        <f t="shared" si="34"/>
        <v>0</v>
      </c>
      <c r="O157" s="101">
        <f t="shared" si="34"/>
        <v>0</v>
      </c>
      <c r="P157" s="101">
        <f t="shared" si="34"/>
        <v>0</v>
      </c>
    </row>
    <row r="158" spans="1:16" ht="25.2" customHeight="1" x14ac:dyDescent="0.3">
      <c r="A158" s="711" t="s">
        <v>168</v>
      </c>
      <c r="B158" s="712"/>
      <c r="C158" s="712"/>
      <c r="D158" s="712"/>
      <c r="E158" s="712"/>
      <c r="F158" s="712"/>
      <c r="G158" s="712"/>
      <c r="H158" s="712"/>
      <c r="I158" s="712"/>
      <c r="J158" s="712"/>
      <c r="K158" s="712"/>
      <c r="L158" s="712"/>
      <c r="M158" s="712"/>
      <c r="N158" s="712"/>
      <c r="O158" s="712"/>
      <c r="P158" s="713"/>
    </row>
    <row r="159" spans="1:16" ht="25.2" customHeight="1" x14ac:dyDescent="0.3">
      <c r="A159" s="82" t="s">
        <v>236</v>
      </c>
      <c r="B159" s="106" t="s">
        <v>43</v>
      </c>
      <c r="C159" s="106" t="s">
        <v>100</v>
      </c>
      <c r="D159" s="107" t="s">
        <v>169</v>
      </c>
      <c r="E159" s="107" t="s">
        <v>54</v>
      </c>
      <c r="F159" s="107" t="s">
        <v>235</v>
      </c>
      <c r="G159" s="108" t="s">
        <v>170</v>
      </c>
      <c r="H159" s="32">
        <v>24196.5</v>
      </c>
      <c r="I159" s="32"/>
      <c r="J159" s="32">
        <f>H159+I159</f>
        <v>24196.5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5.2" customHeight="1" x14ac:dyDescent="0.3">
      <c r="A160" s="105" t="s">
        <v>175</v>
      </c>
      <c r="B160" s="40" t="s">
        <v>172</v>
      </c>
      <c r="C160" s="40" t="s">
        <v>173</v>
      </c>
      <c r="D160" s="45" t="s">
        <v>169</v>
      </c>
      <c r="E160" s="45" t="s">
        <v>174</v>
      </c>
      <c r="F160" s="45" t="s">
        <v>171</v>
      </c>
      <c r="G160" s="45" t="s">
        <v>170</v>
      </c>
      <c r="H160" s="32">
        <v>93777</v>
      </c>
      <c r="I160" s="32"/>
      <c r="J160" s="32">
        <f>H160+I160</f>
        <v>93777</v>
      </c>
      <c r="K160" s="32">
        <v>0</v>
      </c>
      <c r="L160" s="32"/>
      <c r="M160" s="32">
        <f>K160+L160</f>
        <v>0</v>
      </c>
      <c r="N160" s="32">
        <v>0</v>
      </c>
      <c r="O160" s="97"/>
      <c r="P160" s="32">
        <f>N160+O160</f>
        <v>0</v>
      </c>
    </row>
    <row r="161" spans="1:16" ht="26.4" x14ac:dyDescent="0.3">
      <c r="A161" s="105" t="s">
        <v>161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165</v>
      </c>
      <c r="G161" s="108" t="s">
        <v>170</v>
      </c>
      <c r="H161" s="32">
        <v>1077130</v>
      </c>
      <c r="I161" s="32"/>
      <c r="J161" s="32">
        <f>H161+I161</f>
        <v>1077130</v>
      </c>
      <c r="K161" s="32">
        <v>0</v>
      </c>
      <c r="L161" s="32"/>
      <c r="M161" s="32">
        <f t="shared" ref="M161:M162" si="35">K161+L161</f>
        <v>0</v>
      </c>
      <c r="N161" s="32">
        <v>0</v>
      </c>
      <c r="O161" s="97"/>
      <c r="P161" s="32">
        <f t="shared" ref="P161:P162" si="36">N161+O161</f>
        <v>0</v>
      </c>
    </row>
    <row r="162" spans="1:16" x14ac:dyDescent="0.3">
      <c r="A162" s="40" t="s">
        <v>91</v>
      </c>
      <c r="B162" s="106" t="s">
        <v>43</v>
      </c>
      <c r="C162" s="106" t="s">
        <v>100</v>
      </c>
      <c r="D162" s="107" t="s">
        <v>169</v>
      </c>
      <c r="E162" s="107" t="s">
        <v>164</v>
      </c>
      <c r="F162" s="107" t="s">
        <v>92</v>
      </c>
      <c r="G162" s="108" t="s">
        <v>170</v>
      </c>
      <c r="H162" s="32">
        <v>1717.5</v>
      </c>
      <c r="I162" s="32"/>
      <c r="J162" s="32">
        <f>H162+I162</f>
        <v>1717.5</v>
      </c>
      <c r="K162" s="32">
        <v>0</v>
      </c>
      <c r="L162" s="32"/>
      <c r="M162" s="32">
        <f t="shared" si="35"/>
        <v>0</v>
      </c>
      <c r="N162" s="32">
        <v>0</v>
      </c>
      <c r="O162" s="97"/>
      <c r="P162" s="32">
        <f t="shared" si="36"/>
        <v>0</v>
      </c>
    </row>
    <row r="163" spans="1:16" x14ac:dyDescent="0.3">
      <c r="A163" s="708" t="s">
        <v>176</v>
      </c>
      <c r="B163" s="709"/>
      <c r="C163" s="709"/>
      <c r="D163" s="709"/>
      <c r="E163" s="709"/>
      <c r="F163" s="709"/>
      <c r="G163" s="710"/>
      <c r="H163" s="101">
        <f>SUM(H159:H162)</f>
        <v>1196821</v>
      </c>
      <c r="I163" s="101">
        <f t="shared" ref="I163:P163" si="37">SUM(I159:I162)</f>
        <v>0</v>
      </c>
      <c r="J163" s="101">
        <f t="shared" si="37"/>
        <v>1196821</v>
      </c>
      <c r="K163" s="101">
        <f t="shared" si="37"/>
        <v>0</v>
      </c>
      <c r="L163" s="101">
        <f t="shared" si="37"/>
        <v>0</v>
      </c>
      <c r="M163" s="101">
        <f t="shared" si="37"/>
        <v>0</v>
      </c>
      <c r="N163" s="101">
        <f t="shared" si="37"/>
        <v>0</v>
      </c>
      <c r="O163" s="101">
        <f t="shared" si="37"/>
        <v>0</v>
      </c>
      <c r="P163" s="101">
        <f t="shared" si="37"/>
        <v>0</v>
      </c>
    </row>
    <row r="164" spans="1:16" x14ac:dyDescent="0.3">
      <c r="A164" s="717" t="s">
        <v>187</v>
      </c>
      <c r="B164" s="718"/>
      <c r="C164" s="718"/>
      <c r="D164" s="718"/>
      <c r="E164" s="718"/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9"/>
    </row>
    <row r="165" spans="1:16" x14ac:dyDescent="0.3">
      <c r="A165" s="129" t="s">
        <v>81</v>
      </c>
      <c r="B165" s="130" t="s">
        <v>43</v>
      </c>
      <c r="C165" s="131" t="s">
        <v>100</v>
      </c>
      <c r="D165" s="131" t="s">
        <v>188</v>
      </c>
      <c r="E165" s="131">
        <v>244</v>
      </c>
      <c r="F165" s="131" t="s">
        <v>82</v>
      </c>
      <c r="G165" s="132" t="s">
        <v>189</v>
      </c>
      <c r="H165" s="32">
        <v>3150000</v>
      </c>
      <c r="I165" s="32"/>
      <c r="J165" s="32">
        <f>H165+I165</f>
        <v>3150000</v>
      </c>
      <c r="K165" s="32">
        <v>0</v>
      </c>
      <c r="L165" s="32"/>
      <c r="M165" s="32">
        <f t="shared" ref="M165" si="38">K165+L165</f>
        <v>0</v>
      </c>
      <c r="N165" s="32">
        <v>0</v>
      </c>
      <c r="O165" s="97"/>
      <c r="P165" s="32">
        <f t="shared" ref="P165" si="39">N165+O165</f>
        <v>0</v>
      </c>
    </row>
    <row r="166" spans="1:16" x14ac:dyDescent="0.3">
      <c r="A166" s="708" t="s">
        <v>190</v>
      </c>
      <c r="B166" s="709"/>
      <c r="C166" s="709"/>
      <c r="D166" s="709"/>
      <c r="E166" s="709"/>
      <c r="F166" s="709"/>
      <c r="G166" s="710"/>
      <c r="H166" s="101">
        <f>SUM(H165)</f>
        <v>3150000</v>
      </c>
      <c r="I166" s="101">
        <f t="shared" ref="I166:P166" si="40">SUM(I165)</f>
        <v>0</v>
      </c>
      <c r="J166" s="101">
        <f t="shared" si="40"/>
        <v>3150000</v>
      </c>
      <c r="K166" s="101">
        <f t="shared" si="40"/>
        <v>0</v>
      </c>
      <c r="L166" s="101">
        <f t="shared" si="40"/>
        <v>0</v>
      </c>
      <c r="M166" s="101">
        <f t="shared" si="40"/>
        <v>0</v>
      </c>
      <c r="N166" s="101">
        <f t="shared" si="40"/>
        <v>0</v>
      </c>
      <c r="O166" s="101">
        <f t="shared" si="40"/>
        <v>0</v>
      </c>
      <c r="P166" s="101">
        <f t="shared" si="40"/>
        <v>0</v>
      </c>
    </row>
    <row r="167" spans="1:16" x14ac:dyDescent="0.3">
      <c r="A167" s="720" t="s">
        <v>191</v>
      </c>
      <c r="B167" s="721"/>
      <c r="C167" s="721"/>
      <c r="D167" s="721"/>
      <c r="E167" s="721"/>
      <c r="F167" s="721"/>
      <c r="G167" s="721"/>
      <c r="H167" s="721"/>
      <c r="I167" s="721"/>
      <c r="J167" s="721"/>
      <c r="K167" s="721"/>
      <c r="L167" s="721"/>
      <c r="M167" s="721"/>
      <c r="N167" s="721"/>
      <c r="O167" s="721"/>
      <c r="P167" s="722"/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193</v>
      </c>
      <c r="E168" s="134" t="s">
        <v>174</v>
      </c>
      <c r="F168" s="134" t="s">
        <v>171</v>
      </c>
      <c r="G168" s="132" t="s">
        <v>195</v>
      </c>
      <c r="H168" s="32">
        <v>9394</v>
      </c>
      <c r="I168" s="32"/>
      <c r="J168" s="32">
        <f t="shared" ref="J168:J171" si="41">H168+I168</f>
        <v>9394</v>
      </c>
      <c r="K168" s="32">
        <v>0</v>
      </c>
      <c r="L168" s="32"/>
      <c r="M168" s="32">
        <f t="shared" ref="M168:M171" si="42">K168+L168</f>
        <v>0</v>
      </c>
      <c r="N168" s="32">
        <v>0</v>
      </c>
      <c r="O168" s="97"/>
      <c r="P168" s="32">
        <f t="shared" ref="P168:P171" si="43">N168+O168</f>
        <v>0</v>
      </c>
    </row>
    <row r="169" spans="1:16" x14ac:dyDescent="0.3">
      <c r="A169" s="133" t="s">
        <v>259</v>
      </c>
      <c r="B169" s="133" t="s">
        <v>172</v>
      </c>
      <c r="C169" s="133" t="s">
        <v>173</v>
      </c>
      <c r="D169" s="134" t="s">
        <v>194</v>
      </c>
      <c r="E169" s="134" t="s">
        <v>174</v>
      </c>
      <c r="F169" s="134" t="s">
        <v>171</v>
      </c>
      <c r="G169" s="132" t="s">
        <v>48</v>
      </c>
      <c r="H169" s="32">
        <v>4026</v>
      </c>
      <c r="I169" s="32"/>
      <c r="J169" s="32">
        <f t="shared" si="41"/>
        <v>4026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193</v>
      </c>
      <c r="E170" s="134" t="s">
        <v>164</v>
      </c>
      <c r="F170" s="134" t="s">
        <v>165</v>
      </c>
      <c r="G170" s="132" t="s">
        <v>195</v>
      </c>
      <c r="H170" s="32">
        <v>1359589</v>
      </c>
      <c r="I170" s="32"/>
      <c r="J170" s="32">
        <f t="shared" si="41"/>
        <v>1359589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ht="26.4" x14ac:dyDescent="0.3">
      <c r="A171" s="133" t="s">
        <v>192</v>
      </c>
      <c r="B171" s="133" t="s">
        <v>172</v>
      </c>
      <c r="C171" s="133" t="s">
        <v>173</v>
      </c>
      <c r="D171" s="134" t="s">
        <v>194</v>
      </c>
      <c r="E171" s="134" t="s">
        <v>164</v>
      </c>
      <c r="F171" s="134" t="s">
        <v>165</v>
      </c>
      <c r="G171" s="132" t="s">
        <v>48</v>
      </c>
      <c r="H171" s="32">
        <v>582681</v>
      </c>
      <c r="I171" s="32"/>
      <c r="J171" s="32">
        <f t="shared" si="41"/>
        <v>582681</v>
      </c>
      <c r="K171" s="32">
        <v>0</v>
      </c>
      <c r="L171" s="32"/>
      <c r="M171" s="32">
        <f t="shared" si="42"/>
        <v>0</v>
      </c>
      <c r="N171" s="32">
        <v>0</v>
      </c>
      <c r="O171" s="97"/>
      <c r="P171" s="32">
        <f t="shared" si="43"/>
        <v>0</v>
      </c>
    </row>
    <row r="172" spans="1:16" x14ac:dyDescent="0.3">
      <c r="A172" s="708" t="s">
        <v>196</v>
      </c>
      <c r="B172" s="709"/>
      <c r="C172" s="709"/>
      <c r="D172" s="709"/>
      <c r="E172" s="709"/>
      <c r="F172" s="709"/>
      <c r="G172" s="710"/>
      <c r="H172" s="101">
        <f>SUM(H168:H171)</f>
        <v>1955690</v>
      </c>
      <c r="I172" s="101">
        <f t="shared" ref="I172:P172" si="44">SUM(I168:I171)</f>
        <v>0</v>
      </c>
      <c r="J172" s="101">
        <f>SUM(J168:J171)</f>
        <v>1955690</v>
      </c>
      <c r="K172" s="101">
        <f t="shared" si="44"/>
        <v>0</v>
      </c>
      <c r="L172" s="101">
        <f t="shared" si="44"/>
        <v>0</v>
      </c>
      <c r="M172" s="101">
        <f t="shared" si="44"/>
        <v>0</v>
      </c>
      <c r="N172" s="101">
        <f t="shared" si="44"/>
        <v>0</v>
      </c>
      <c r="O172" s="101">
        <f t="shared" si="44"/>
        <v>0</v>
      </c>
      <c r="P172" s="101">
        <f t="shared" si="44"/>
        <v>0</v>
      </c>
    </row>
    <row r="173" spans="1:16" x14ac:dyDescent="0.3">
      <c r="A173" s="738" t="s">
        <v>260</v>
      </c>
      <c r="B173" s="739"/>
      <c r="C173" s="739"/>
      <c r="D173" s="739"/>
      <c r="E173" s="739"/>
      <c r="F173" s="739"/>
      <c r="G173" s="739"/>
      <c r="H173" s="739"/>
      <c r="I173" s="739"/>
      <c r="J173" s="739"/>
      <c r="K173" s="739"/>
      <c r="L173" s="739"/>
      <c r="M173" s="739"/>
      <c r="N173" s="739"/>
      <c r="O173" s="739"/>
      <c r="P173" s="740"/>
    </row>
    <row r="174" spans="1:16" x14ac:dyDescent="0.3">
      <c r="A174" s="40" t="s">
        <v>73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74</v>
      </c>
      <c r="G174" s="132" t="s">
        <v>225</v>
      </c>
      <c r="H174" s="32">
        <v>305248.5</v>
      </c>
      <c r="I174" s="32"/>
      <c r="J174" s="32">
        <f t="shared" ref="J174:J179" si="45">H174+I174</f>
        <v>305248.5</v>
      </c>
      <c r="K174" s="32">
        <v>0</v>
      </c>
      <c r="L174" s="32"/>
      <c r="M174" s="32">
        <f t="shared" ref="M174:M185" si="46">K174+L174</f>
        <v>0</v>
      </c>
      <c r="N174" s="32">
        <v>0</v>
      </c>
      <c r="O174" s="97"/>
      <c r="P174" s="32">
        <f t="shared" ref="P174:P185" si="47">N174+O174</f>
        <v>0</v>
      </c>
    </row>
    <row r="175" spans="1:16" x14ac:dyDescent="0.3">
      <c r="A175" s="82" t="s">
        <v>220</v>
      </c>
      <c r="B175" s="133" t="s">
        <v>43</v>
      </c>
      <c r="C175" s="133" t="s">
        <v>100</v>
      </c>
      <c r="D175" s="134" t="s">
        <v>224</v>
      </c>
      <c r="E175" s="134" t="s">
        <v>54</v>
      </c>
      <c r="F175" s="134" t="s">
        <v>219</v>
      </c>
      <c r="G175" s="132" t="s">
        <v>225</v>
      </c>
      <c r="H175" s="32">
        <v>1363461.3</v>
      </c>
      <c r="I175" s="32"/>
      <c r="J175" s="32">
        <f t="shared" si="45"/>
        <v>1363461.3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92</v>
      </c>
      <c r="G176" s="132" t="s">
        <v>225</v>
      </c>
      <c r="H176" s="32">
        <v>34990.199999999997</v>
      </c>
      <c r="I176" s="32"/>
      <c r="J176" s="32">
        <f>H176+I176</f>
        <v>34990.199999999997</v>
      </c>
      <c r="K176" s="32"/>
      <c r="L176" s="32"/>
      <c r="M176" s="32"/>
      <c r="N176" s="32"/>
      <c r="O176" s="97"/>
      <c r="P176" s="32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74</v>
      </c>
      <c r="G177" s="132" t="s">
        <v>48</v>
      </c>
      <c r="H177" s="32">
        <v>33916.5</v>
      </c>
      <c r="I177" s="32"/>
      <c r="J177" s="32">
        <f>H177+I177</f>
        <v>33916.5</v>
      </c>
      <c r="K177" s="32">
        <v>0</v>
      </c>
      <c r="L177" s="32"/>
      <c r="M177" s="32">
        <f>K177+L177</f>
        <v>0</v>
      </c>
      <c r="N177" s="32">
        <v>0</v>
      </c>
      <c r="O177" s="97"/>
      <c r="P177" s="32">
        <f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219</v>
      </c>
      <c r="G178" s="132" t="s">
        <v>48</v>
      </c>
      <c r="H178" s="32">
        <v>151495.70000000001</v>
      </c>
      <c r="I178" s="32"/>
      <c r="J178" s="32">
        <f t="shared" si="45"/>
        <v>151495.70000000001</v>
      </c>
      <c r="K178" s="32">
        <v>0</v>
      </c>
      <c r="L178" s="32"/>
      <c r="M178" s="32">
        <f t="shared" si="46"/>
        <v>0</v>
      </c>
      <c r="N178" s="32">
        <v>0</v>
      </c>
      <c r="O178" s="97"/>
      <c r="P178" s="32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333" t="s">
        <v>48</v>
      </c>
      <c r="H179" s="32">
        <v>3887.8</v>
      </c>
      <c r="I179" s="32"/>
      <c r="J179" s="32">
        <f t="shared" si="45"/>
        <v>3887.8</v>
      </c>
      <c r="K179" s="32"/>
      <c r="L179" s="32"/>
      <c r="M179" s="32"/>
      <c r="N179" s="32"/>
      <c r="O179" s="97"/>
      <c r="P179" s="32"/>
    </row>
    <row r="180" spans="1:16" x14ac:dyDescent="0.3">
      <c r="A180" s="708" t="s">
        <v>230</v>
      </c>
      <c r="B180" s="709"/>
      <c r="C180" s="709"/>
      <c r="D180" s="709"/>
      <c r="E180" s="709"/>
      <c r="F180" s="709"/>
      <c r="G180" s="710"/>
      <c r="H180" s="101">
        <f>SUM(H174:H179)</f>
        <v>1893000</v>
      </c>
      <c r="I180" s="101">
        <f t="shared" ref="I180:P180" si="48">SUM(I174:I179)</f>
        <v>0</v>
      </c>
      <c r="J180" s="101">
        <f t="shared" si="48"/>
        <v>1893000</v>
      </c>
      <c r="K180" s="101">
        <f t="shared" si="48"/>
        <v>0</v>
      </c>
      <c r="L180" s="101">
        <f t="shared" si="48"/>
        <v>0</v>
      </c>
      <c r="M180" s="101">
        <f t="shared" si="48"/>
        <v>0</v>
      </c>
      <c r="N180" s="101">
        <f t="shared" si="48"/>
        <v>0</v>
      </c>
      <c r="O180" s="101">
        <f t="shared" si="48"/>
        <v>0</v>
      </c>
      <c r="P180" s="101">
        <f t="shared" si="48"/>
        <v>0</v>
      </c>
    </row>
    <row r="181" spans="1:16" x14ac:dyDescent="0.3">
      <c r="A181" s="717" t="s">
        <v>245</v>
      </c>
      <c r="B181" s="718"/>
      <c r="C181" s="718"/>
      <c r="D181" s="718"/>
      <c r="E181" s="718"/>
      <c r="F181" s="718"/>
      <c r="G181" s="718"/>
      <c r="H181" s="718"/>
      <c r="I181" s="718"/>
      <c r="J181" s="718"/>
      <c r="K181" s="718"/>
      <c r="L181" s="718"/>
      <c r="M181" s="718"/>
      <c r="N181" s="718"/>
      <c r="O181" s="718"/>
      <c r="P181" s="719"/>
    </row>
    <row r="182" spans="1:16" x14ac:dyDescent="0.3">
      <c r="A182" s="129" t="s">
        <v>81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82</v>
      </c>
      <c r="G182" s="132" t="s">
        <v>244</v>
      </c>
      <c r="H182" s="32">
        <v>417539.76999999996</v>
      </c>
      <c r="I182" s="32"/>
      <c r="J182" s="32">
        <f>SUM(H182:I182)</f>
        <v>417539.76999999996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241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240</v>
      </c>
      <c r="G183" s="132" t="s">
        <v>244</v>
      </c>
      <c r="H183" s="32">
        <v>18586</v>
      </c>
      <c r="I183" s="32"/>
      <c r="J183" s="32">
        <f t="shared" ref="J183:J185" si="49">SUM(H183:I183)</f>
        <v>18586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x14ac:dyDescent="0.3">
      <c r="A184" s="40" t="s">
        <v>91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92</v>
      </c>
      <c r="G184" s="132" t="s">
        <v>244</v>
      </c>
      <c r="H184" s="32">
        <v>82686.27</v>
      </c>
      <c r="I184" s="32"/>
      <c r="J184" s="32">
        <f t="shared" si="49"/>
        <v>82686.27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ht="24" x14ac:dyDescent="0.3">
      <c r="A185" s="40" t="s">
        <v>83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346" t="s">
        <v>84</v>
      </c>
      <c r="G185" s="132" t="s">
        <v>244</v>
      </c>
      <c r="H185" s="32">
        <v>4077.7300000000005</v>
      </c>
      <c r="I185" s="32"/>
      <c r="J185" s="32">
        <f t="shared" si="49"/>
        <v>4077.7300000000005</v>
      </c>
      <c r="K185" s="32">
        <v>0</v>
      </c>
      <c r="L185" s="32"/>
      <c r="M185" s="32">
        <f t="shared" si="46"/>
        <v>0</v>
      </c>
      <c r="N185" s="32">
        <v>0</v>
      </c>
      <c r="O185" s="97"/>
      <c r="P185" s="32">
        <f t="shared" si="47"/>
        <v>0</v>
      </c>
    </row>
    <row r="186" spans="1:16" x14ac:dyDescent="0.3">
      <c r="A186" s="708" t="s">
        <v>246</v>
      </c>
      <c r="B186" s="709"/>
      <c r="C186" s="709"/>
      <c r="D186" s="709"/>
      <c r="E186" s="709"/>
      <c r="F186" s="709"/>
      <c r="G186" s="710"/>
      <c r="H186" s="101">
        <f>SUM(H182:H185)</f>
        <v>522889.76999999996</v>
      </c>
      <c r="I186" s="101">
        <f t="shared" ref="I186:P186" si="50">SUM(I182:I185)</f>
        <v>0</v>
      </c>
      <c r="J186" s="101">
        <f t="shared" si="50"/>
        <v>522889.76999999996</v>
      </c>
      <c r="K186" s="101">
        <f t="shared" si="50"/>
        <v>0</v>
      </c>
      <c r="L186" s="101">
        <f t="shared" si="50"/>
        <v>0</v>
      </c>
      <c r="M186" s="101">
        <f t="shared" si="50"/>
        <v>0</v>
      </c>
      <c r="N186" s="101">
        <f t="shared" si="50"/>
        <v>0</v>
      </c>
      <c r="O186" s="101">
        <f t="shared" si="50"/>
        <v>0</v>
      </c>
      <c r="P186" s="101">
        <f t="shared" si="50"/>
        <v>0</v>
      </c>
    </row>
    <row r="187" spans="1:16" x14ac:dyDescent="0.3">
      <c r="A187" s="701" t="s">
        <v>131</v>
      </c>
      <c r="B187" s="701"/>
      <c r="C187" s="701"/>
      <c r="D187" s="701"/>
      <c r="E187" s="701"/>
      <c r="F187" s="701"/>
      <c r="G187" s="701"/>
      <c r="H187" s="103">
        <f t="shared" ref="H187:P187" si="51">H67+H106+H109+H121+H125+H157+H163+H142+H166+H172+H150+H146+H154+H180+H186</f>
        <v>130284781.5</v>
      </c>
      <c r="I187" s="103">
        <f t="shared" si="51"/>
        <v>11713.600000000006</v>
      </c>
      <c r="J187" s="103">
        <f t="shared" si="51"/>
        <v>130296495.09999999</v>
      </c>
      <c r="K187" s="103">
        <f t="shared" si="51"/>
        <v>33521479.18</v>
      </c>
      <c r="L187" s="103">
        <f t="shared" si="51"/>
        <v>0</v>
      </c>
      <c r="M187" s="103">
        <f t="shared" si="51"/>
        <v>33521479.18</v>
      </c>
      <c r="N187" s="103">
        <f t="shared" si="51"/>
        <v>34259965.640000001</v>
      </c>
      <c r="O187" s="103">
        <f t="shared" si="51"/>
        <v>0</v>
      </c>
      <c r="P187" s="103">
        <f t="shared" si="51"/>
        <v>34259965.640000001</v>
      </c>
    </row>
    <row r="188" spans="1:1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6" x14ac:dyDescent="0.3">
      <c r="A189" s="72" t="s">
        <v>132</v>
      </c>
      <c r="B189" s="73"/>
      <c r="C189" s="72"/>
      <c r="D189" s="72"/>
      <c r="E189" s="698" t="s">
        <v>133</v>
      </c>
      <c r="F189" s="698"/>
      <c r="G189" s="698"/>
      <c r="H189" s="1"/>
      <c r="I189" s="1"/>
      <c r="J189" s="1"/>
      <c r="K189" s="1"/>
      <c r="L189" s="1"/>
      <c r="M189" s="1"/>
      <c r="N189" s="1"/>
    </row>
    <row r="190" spans="1:16" x14ac:dyDescent="0.3">
      <c r="A190" s="2" t="s">
        <v>134</v>
      </c>
      <c r="B190" s="696" t="s">
        <v>135</v>
      </c>
      <c r="C190" s="699"/>
      <c r="D190" s="699"/>
      <c r="E190" s="699" t="s">
        <v>136</v>
      </c>
      <c r="F190" s="699"/>
      <c r="G190" s="699"/>
      <c r="H190" s="1"/>
      <c r="I190" s="1"/>
      <c r="J190" s="1"/>
      <c r="K190" s="1"/>
      <c r="L190" s="1"/>
      <c r="M190" s="1"/>
      <c r="N190" s="1"/>
    </row>
    <row r="191" spans="1:16" x14ac:dyDescent="0.3">
      <c r="A191" s="2"/>
      <c r="B191" s="429"/>
      <c r="C191" s="429"/>
      <c r="D191" s="429"/>
      <c r="E191" s="429"/>
      <c r="F191" s="429"/>
      <c r="G191" s="429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152</v>
      </c>
      <c r="B192" s="73"/>
      <c r="C192" s="75"/>
      <c r="D192" s="75"/>
      <c r="E192" s="5"/>
      <c r="F192" s="695" t="s">
        <v>138</v>
      </c>
      <c r="G192" s="695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7"/>
      <c r="D193" s="697"/>
      <c r="E193" s="76"/>
      <c r="F193" s="697" t="s">
        <v>136</v>
      </c>
      <c r="G193" s="697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153</v>
      </c>
      <c r="B195" s="73"/>
      <c r="C195" s="75"/>
      <c r="D195" s="75"/>
      <c r="E195" s="5"/>
      <c r="F195" s="695" t="s">
        <v>140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141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6:P127"/>
    <mergeCell ref="A67:G67"/>
    <mergeCell ref="A68:P68"/>
    <mergeCell ref="A106:G106"/>
    <mergeCell ref="A107:P107"/>
    <mergeCell ref="A109:G109"/>
    <mergeCell ref="A110:N111"/>
    <mergeCell ref="A115:G115"/>
    <mergeCell ref="A120:G120"/>
    <mergeCell ref="A121:G121"/>
    <mergeCell ref="A122:N122"/>
    <mergeCell ref="A125:G125"/>
    <mergeCell ref="A158:P158"/>
    <mergeCell ref="A132:G132"/>
    <mergeCell ref="A141:G141"/>
    <mergeCell ref="A142:G142"/>
    <mergeCell ref="A143:P143"/>
    <mergeCell ref="A146:G146"/>
    <mergeCell ref="A147:P147"/>
    <mergeCell ref="A150:G150"/>
    <mergeCell ref="A151:P151"/>
    <mergeCell ref="A154:G154"/>
    <mergeCell ref="A155:P155"/>
    <mergeCell ref="A157:G157"/>
    <mergeCell ref="B190:D190"/>
    <mergeCell ref="E190:G190"/>
    <mergeCell ref="A163:G163"/>
    <mergeCell ref="A164:P164"/>
    <mergeCell ref="A166:G166"/>
    <mergeCell ref="A167:P167"/>
    <mergeCell ref="A172:G172"/>
    <mergeCell ref="A173:P173"/>
    <mergeCell ref="A180:G180"/>
    <mergeCell ref="A181:P181"/>
    <mergeCell ref="A186:G186"/>
    <mergeCell ref="A187:G187"/>
    <mergeCell ref="E189:G189"/>
    <mergeCell ref="F192:G192"/>
    <mergeCell ref="B193:D193"/>
    <mergeCell ref="F193:G193"/>
    <mergeCell ref="F195:G195"/>
    <mergeCell ref="B196:D196"/>
    <mergeCell ref="F196:G196"/>
  </mergeCells>
  <pageMargins left="0.47244094488188981" right="0.15748031496062992" top="0.27559055118110237" bottom="0.17" header="0.15748031496062992" footer="0.59055118110236227"/>
  <pageSetup paperSize="9" scale="53" fitToHeight="4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6"/>
  <sheetViews>
    <sheetView topLeftCell="A4" zoomScale="70" zoomScaleNormal="70" workbookViewId="0">
      <selection activeCell="I72" sqref="I72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247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248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350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32"/>
      <c r="B22" s="432"/>
      <c r="C22" s="432"/>
      <c r="D22" s="432"/>
      <c r="E22" s="432"/>
      <c r="F22" s="432"/>
      <c r="G22" s="432"/>
      <c r="H22" s="432"/>
      <c r="I22" s="432"/>
      <c r="J22" s="432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351</v>
      </c>
      <c r="C24" s="703"/>
      <c r="D24" s="703"/>
      <c r="E24" s="703"/>
      <c r="F24" s="703"/>
      <c r="G24" s="703"/>
      <c r="H24" s="703"/>
      <c r="I24" s="703"/>
      <c r="J24" s="95" t="str">
        <f>H19</f>
        <v>06 августа 2025</v>
      </c>
      <c r="K24" s="1"/>
      <c r="L24" s="1"/>
      <c r="M24" s="1"/>
      <c r="P24" s="432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36"/>
      <c r="M25" s="436"/>
      <c r="O25" s="436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36"/>
      <c r="M26" s="436"/>
      <c r="O26" s="436" t="s">
        <v>16</v>
      </c>
      <c r="P26" s="17" t="str">
        <f>H19</f>
        <v>06 августа 2025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433"/>
      <c r="I27" s="433"/>
      <c r="J27" s="433"/>
      <c r="L27" s="436"/>
      <c r="M27" s="436"/>
      <c r="O27" s="436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433"/>
      <c r="I28" s="433"/>
      <c r="J28" s="433"/>
      <c r="L28" s="436"/>
      <c r="M28" s="436"/>
      <c r="O28" s="436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436"/>
      <c r="M29" s="436"/>
      <c r="O29" s="436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436"/>
      <c r="M30" s="436"/>
      <c r="O30" s="436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436"/>
      <c r="M31" s="436"/>
      <c r="O31" s="436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436"/>
      <c r="M32" s="436"/>
      <c r="O32" s="436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45874</v>
      </c>
      <c r="I34" s="435" t="s">
        <v>150</v>
      </c>
      <c r="J34" s="435" t="s">
        <v>151</v>
      </c>
      <c r="K34" s="96">
        <f>H34</f>
        <v>45874</v>
      </c>
      <c r="L34" s="435" t="s">
        <v>150</v>
      </c>
      <c r="M34" s="435" t="s">
        <v>151</v>
      </c>
      <c r="N34" s="96">
        <f>H34</f>
        <v>45874</v>
      </c>
      <c r="O34" s="435" t="s">
        <v>150</v>
      </c>
      <c r="P34" s="435" t="s">
        <v>151</v>
      </c>
    </row>
    <row r="35" spans="1:16" x14ac:dyDescent="0.3">
      <c r="A35" s="434">
        <v>1</v>
      </c>
      <c r="B35" s="434">
        <f t="shared" ref="B35:G35" si="0">SUM(A35+1)</f>
        <v>2</v>
      </c>
      <c r="C35" s="434">
        <f t="shared" si="0"/>
        <v>3</v>
      </c>
      <c r="D35" s="434">
        <f t="shared" si="0"/>
        <v>4</v>
      </c>
      <c r="E35" s="434">
        <f t="shared" si="0"/>
        <v>5</v>
      </c>
      <c r="F35" s="434">
        <f t="shared" si="0"/>
        <v>6</v>
      </c>
      <c r="G35" s="434">
        <f t="shared" si="0"/>
        <v>7</v>
      </c>
      <c r="H35" s="434">
        <v>8</v>
      </c>
      <c r="I35" s="434">
        <v>9</v>
      </c>
      <c r="J35" s="434">
        <v>10</v>
      </c>
      <c r="K35" s="434">
        <v>11</v>
      </c>
      <c r="L35" s="434">
        <v>12</v>
      </c>
      <c r="M35" s="434">
        <v>13</v>
      </c>
      <c r="N35" s="434">
        <v>14</v>
      </c>
      <c r="O35" s="434">
        <v>15</v>
      </c>
      <c r="P35" s="434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3110007.9899999998</v>
      </c>
      <c r="I37" s="32"/>
      <c r="J37" s="32">
        <f>H37+I37</f>
        <v>3110007.9899999998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36" t="s">
        <v>210</v>
      </c>
      <c r="B38" s="28" t="s">
        <v>43</v>
      </c>
      <c r="C38" s="28" t="s">
        <v>44</v>
      </c>
      <c r="D38" s="29" t="s">
        <v>45</v>
      </c>
      <c r="E38" s="29" t="s">
        <v>46</v>
      </c>
      <c r="F38" s="29" t="s">
        <v>209</v>
      </c>
      <c r="G38" s="29" t="s">
        <v>48</v>
      </c>
      <c r="H38" s="32">
        <v>8145.93</v>
      </c>
      <c r="I38" s="32"/>
      <c r="J38" s="32">
        <f>H38+I38</f>
        <v>8145.93</v>
      </c>
      <c r="K38" s="32">
        <v>0</v>
      </c>
      <c r="L38" s="32"/>
      <c r="M38" s="32">
        <f>K38+L38</f>
        <v>0</v>
      </c>
      <c r="N38" s="32">
        <v>0</v>
      </c>
      <c r="O38" s="32"/>
      <c r="P38" s="32">
        <f>N38+O38</f>
        <v>0</v>
      </c>
    </row>
    <row r="39" spans="1:16" ht="36" x14ac:dyDescent="0.3">
      <c r="A39" s="40" t="s">
        <v>49</v>
      </c>
      <c r="B39" s="28" t="s">
        <v>43</v>
      </c>
      <c r="C39" s="28" t="s">
        <v>44</v>
      </c>
      <c r="D39" s="29" t="s">
        <v>45</v>
      </c>
      <c r="E39" s="30">
        <v>112</v>
      </c>
      <c r="F39" s="31">
        <v>214000</v>
      </c>
      <c r="G39" s="30">
        <v>1000</v>
      </c>
      <c r="H39" s="32">
        <v>82998</v>
      </c>
      <c r="I39" s="32"/>
      <c r="J39" s="32">
        <f t="shared" ref="J39:J66" si="1">H39+I39</f>
        <v>82998</v>
      </c>
      <c r="K39" s="32">
        <v>20000</v>
      </c>
      <c r="L39" s="32"/>
      <c r="M39" s="32">
        <f t="shared" ref="M39:M66" si="2">K39+L39</f>
        <v>20000</v>
      </c>
      <c r="N39" s="32">
        <v>20000</v>
      </c>
      <c r="O39" s="32"/>
      <c r="P39" s="32">
        <f t="shared" ref="P39:P66" si="3">N39+O39</f>
        <v>20000</v>
      </c>
    </row>
    <row r="40" spans="1:16" ht="24" x14ac:dyDescent="0.3">
      <c r="A40" s="40" t="s">
        <v>79</v>
      </c>
      <c r="B40" s="28" t="s">
        <v>43</v>
      </c>
      <c r="C40" s="28" t="s">
        <v>44</v>
      </c>
      <c r="D40" s="29" t="s">
        <v>45</v>
      </c>
      <c r="E40" s="30">
        <v>112</v>
      </c>
      <c r="F40" s="31">
        <v>226800</v>
      </c>
      <c r="G40" s="30">
        <v>1000</v>
      </c>
      <c r="H40" s="32">
        <v>8770</v>
      </c>
      <c r="I40" s="32"/>
      <c r="J40" s="32">
        <f t="shared" si="1"/>
        <v>8770</v>
      </c>
      <c r="K40" s="32"/>
      <c r="L40" s="32"/>
      <c r="M40" s="32"/>
      <c r="N40" s="32"/>
      <c r="O40" s="32"/>
      <c r="P40" s="32"/>
    </row>
    <row r="41" spans="1:16" x14ac:dyDescent="0.3">
      <c r="A41" s="40" t="s">
        <v>50</v>
      </c>
      <c r="B41" s="28" t="s">
        <v>43</v>
      </c>
      <c r="C41" s="28" t="s">
        <v>44</v>
      </c>
      <c r="D41" s="29" t="s">
        <v>45</v>
      </c>
      <c r="E41" s="29" t="s">
        <v>51</v>
      </c>
      <c r="F41" s="29" t="s">
        <v>52</v>
      </c>
      <c r="G41" s="29" t="s">
        <v>48</v>
      </c>
      <c r="H41" s="32">
        <v>941682.48</v>
      </c>
      <c r="I41" s="32"/>
      <c r="J41" s="32">
        <f t="shared" si="1"/>
        <v>941682.48</v>
      </c>
      <c r="K41" s="32">
        <v>941682.48</v>
      </c>
      <c r="L41" s="32"/>
      <c r="M41" s="32">
        <f t="shared" si="2"/>
        <v>941682.48</v>
      </c>
      <c r="N41" s="32">
        <v>941682.48</v>
      </c>
      <c r="O41" s="32"/>
      <c r="P41" s="32">
        <f t="shared" si="3"/>
        <v>941682.48</v>
      </c>
    </row>
    <row r="42" spans="1:16" ht="24" x14ac:dyDescent="0.3">
      <c r="A42" s="40" t="s">
        <v>79</v>
      </c>
      <c r="B42" s="28" t="s">
        <v>43</v>
      </c>
      <c r="C42" s="28" t="s">
        <v>44</v>
      </c>
      <c r="D42" s="29" t="s">
        <v>45</v>
      </c>
      <c r="E42" s="29" t="s">
        <v>51</v>
      </c>
      <c r="F42" s="29" t="s">
        <v>80</v>
      </c>
      <c r="G42" s="29" t="s">
        <v>48</v>
      </c>
      <c r="H42" s="32">
        <v>2648.53</v>
      </c>
      <c r="I42" s="32"/>
      <c r="J42" s="32">
        <f t="shared" si="1"/>
        <v>2648.53</v>
      </c>
      <c r="K42" s="32">
        <v>0</v>
      </c>
      <c r="L42" s="32"/>
      <c r="M42" s="32">
        <f t="shared" si="2"/>
        <v>0</v>
      </c>
      <c r="N42" s="32">
        <v>0</v>
      </c>
      <c r="O42" s="32"/>
      <c r="P42" s="32">
        <f t="shared" si="3"/>
        <v>0</v>
      </c>
    </row>
    <row r="43" spans="1:16" x14ac:dyDescent="0.3">
      <c r="A43" s="40" t="s">
        <v>53</v>
      </c>
      <c r="B43" s="28" t="s">
        <v>43</v>
      </c>
      <c r="C43" s="28" t="s">
        <v>44</v>
      </c>
      <c r="D43" s="29" t="s">
        <v>45</v>
      </c>
      <c r="E43" s="29" t="s">
        <v>54</v>
      </c>
      <c r="F43" s="29" t="s">
        <v>55</v>
      </c>
      <c r="G43" s="29" t="s">
        <v>48</v>
      </c>
      <c r="H43" s="32">
        <v>13826.45</v>
      </c>
      <c r="I43" s="32"/>
      <c r="J43" s="32">
        <f t="shared" si="1"/>
        <v>13826.45</v>
      </c>
      <c r="K43" s="32">
        <v>13200</v>
      </c>
      <c r="L43" s="32"/>
      <c r="M43" s="32">
        <f t="shared" si="2"/>
        <v>13200</v>
      </c>
      <c r="N43" s="32">
        <v>14400</v>
      </c>
      <c r="O43" s="32"/>
      <c r="P43" s="32">
        <f t="shared" si="3"/>
        <v>14400</v>
      </c>
    </row>
    <row r="44" spans="1:16" x14ac:dyDescent="0.3">
      <c r="A44" s="40" t="s">
        <v>56</v>
      </c>
      <c r="B44" s="28" t="s">
        <v>43</v>
      </c>
      <c r="C44" s="28" t="s">
        <v>44</v>
      </c>
      <c r="D44" s="29" t="s">
        <v>45</v>
      </c>
      <c r="E44" s="29" t="s">
        <v>54</v>
      </c>
      <c r="F44" s="29" t="s">
        <v>57</v>
      </c>
      <c r="G44" s="29" t="s">
        <v>48</v>
      </c>
      <c r="H44" s="32">
        <v>0</v>
      </c>
      <c r="I44" s="32"/>
      <c r="J44" s="32">
        <f t="shared" si="1"/>
        <v>0</v>
      </c>
      <c r="K44" s="32"/>
      <c r="L44" s="32"/>
      <c r="M44" s="32">
        <f t="shared" si="2"/>
        <v>0</v>
      </c>
      <c r="N44" s="32"/>
      <c r="O44" s="32"/>
      <c r="P44" s="32">
        <f t="shared" si="3"/>
        <v>0</v>
      </c>
    </row>
    <row r="45" spans="1:16" x14ac:dyDescent="0.3">
      <c r="A45" s="40" t="s">
        <v>58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60</v>
      </c>
      <c r="G45" s="29" t="s">
        <v>48</v>
      </c>
      <c r="H45" s="32">
        <v>1128402.1599999999</v>
      </c>
      <c r="I45" s="32"/>
      <c r="J45" s="32">
        <f t="shared" si="1"/>
        <v>1128402.1599999999</v>
      </c>
      <c r="K45" s="32">
        <v>1663178.53</v>
      </c>
      <c r="L45" s="32"/>
      <c r="M45" s="32">
        <f t="shared" si="2"/>
        <v>1663178.53</v>
      </c>
      <c r="N45" s="32">
        <v>1742199.2</v>
      </c>
      <c r="O45" s="32"/>
      <c r="P45" s="32">
        <f t="shared" si="3"/>
        <v>1742199.2</v>
      </c>
    </row>
    <row r="46" spans="1:16" x14ac:dyDescent="0.3">
      <c r="A46" s="40" t="s">
        <v>61</v>
      </c>
      <c r="B46" s="28" t="s">
        <v>43</v>
      </c>
      <c r="C46" s="28" t="s">
        <v>44</v>
      </c>
      <c r="D46" s="29" t="s">
        <v>45</v>
      </c>
      <c r="E46" s="29" t="s">
        <v>59</v>
      </c>
      <c r="F46" s="29" t="s">
        <v>62</v>
      </c>
      <c r="G46" s="29" t="s">
        <v>48</v>
      </c>
      <c r="H46" s="32">
        <v>2603931.2999999998</v>
      </c>
      <c r="I46" s="32"/>
      <c r="J46" s="32">
        <f t="shared" si="1"/>
        <v>2603931.2999999998</v>
      </c>
      <c r="K46" s="32">
        <v>3686539.68</v>
      </c>
      <c r="L46" s="32"/>
      <c r="M46" s="32">
        <f t="shared" si="2"/>
        <v>3686539.68</v>
      </c>
      <c r="N46" s="32">
        <v>3858393.83</v>
      </c>
      <c r="O46" s="32"/>
      <c r="P46" s="32">
        <f t="shared" si="3"/>
        <v>3858393.83</v>
      </c>
    </row>
    <row r="47" spans="1:16" x14ac:dyDescent="0.3">
      <c r="A47" s="40" t="s">
        <v>63</v>
      </c>
      <c r="B47" s="28" t="s">
        <v>43</v>
      </c>
      <c r="C47" s="28" t="s">
        <v>44</v>
      </c>
      <c r="D47" s="29" t="s">
        <v>45</v>
      </c>
      <c r="E47" s="29" t="s">
        <v>59</v>
      </c>
      <c r="F47" s="29" t="s">
        <v>64</v>
      </c>
      <c r="G47" s="29" t="s">
        <v>48</v>
      </c>
      <c r="H47" s="32">
        <v>191606.53</v>
      </c>
      <c r="I47" s="32"/>
      <c r="J47" s="32">
        <f t="shared" si="1"/>
        <v>191606.53</v>
      </c>
      <c r="K47" s="32">
        <v>272469.53999999998</v>
      </c>
      <c r="L47" s="32"/>
      <c r="M47" s="32">
        <f t="shared" si="2"/>
        <v>272469.53999999998</v>
      </c>
      <c r="N47" s="32">
        <v>287640.02</v>
      </c>
      <c r="O47" s="32"/>
      <c r="P47" s="32">
        <f t="shared" si="3"/>
        <v>287640.02</v>
      </c>
    </row>
    <row r="48" spans="1:16" x14ac:dyDescent="0.3">
      <c r="A48" s="40" t="s">
        <v>65</v>
      </c>
      <c r="B48" s="28" t="s">
        <v>43</v>
      </c>
      <c r="C48" s="28" t="s">
        <v>44</v>
      </c>
      <c r="D48" s="29" t="s">
        <v>45</v>
      </c>
      <c r="E48" s="29" t="s">
        <v>59</v>
      </c>
      <c r="F48" s="29" t="s">
        <v>66</v>
      </c>
      <c r="G48" s="29" t="s">
        <v>48</v>
      </c>
      <c r="H48" s="32">
        <v>251490.9</v>
      </c>
      <c r="I48" s="32"/>
      <c r="J48" s="32">
        <f t="shared" si="1"/>
        <v>251490.9</v>
      </c>
      <c r="K48" s="32">
        <v>536497.88</v>
      </c>
      <c r="L48" s="32"/>
      <c r="M48" s="32">
        <f t="shared" si="2"/>
        <v>536497.88</v>
      </c>
      <c r="N48" s="32">
        <v>562394.55000000005</v>
      </c>
      <c r="O48" s="32"/>
      <c r="P48" s="32">
        <f t="shared" si="3"/>
        <v>562394.55000000005</v>
      </c>
    </row>
    <row r="49" spans="1:16" x14ac:dyDescent="0.3">
      <c r="A49" s="81" t="s">
        <v>67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68</v>
      </c>
      <c r="G49" s="29" t="s">
        <v>48</v>
      </c>
      <c r="H49" s="32">
        <v>78821.36</v>
      </c>
      <c r="I49" s="32"/>
      <c r="J49" s="32">
        <f t="shared" si="1"/>
        <v>78821.36</v>
      </c>
      <c r="K49" s="32">
        <v>129337.08</v>
      </c>
      <c r="L49" s="32"/>
      <c r="M49" s="32">
        <f t="shared" si="2"/>
        <v>129337.08</v>
      </c>
      <c r="N49" s="32">
        <v>131873.01999999999</v>
      </c>
      <c r="O49" s="32"/>
      <c r="P49" s="32">
        <f t="shared" si="3"/>
        <v>131873.01999999999</v>
      </c>
    </row>
    <row r="50" spans="1:16" ht="24" x14ac:dyDescent="0.3">
      <c r="A50" s="81" t="s">
        <v>289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288</v>
      </c>
      <c r="G50" s="29" t="s">
        <v>48</v>
      </c>
      <c r="H50" s="32">
        <v>19000</v>
      </c>
      <c r="I50" s="32"/>
      <c r="J50" s="32">
        <f t="shared" si="1"/>
        <v>19000</v>
      </c>
      <c r="K50" s="32">
        <v>0</v>
      </c>
      <c r="L50" s="32"/>
      <c r="M50" s="32">
        <f t="shared" si="2"/>
        <v>0</v>
      </c>
      <c r="N50" s="32">
        <v>0</v>
      </c>
      <c r="O50" s="32"/>
      <c r="P50" s="32">
        <f t="shared" si="3"/>
        <v>0</v>
      </c>
    </row>
    <row r="51" spans="1:16" ht="24" x14ac:dyDescent="0.3">
      <c r="A51" s="40" t="s">
        <v>69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70</v>
      </c>
      <c r="G51" s="29" t="s">
        <v>48</v>
      </c>
      <c r="H51" s="32">
        <v>215400</v>
      </c>
      <c r="I51" s="32"/>
      <c r="J51" s="32">
        <f t="shared" si="1"/>
        <v>215400</v>
      </c>
      <c r="K51" s="32">
        <v>35400</v>
      </c>
      <c r="L51" s="32"/>
      <c r="M51" s="32">
        <f t="shared" si="2"/>
        <v>35400</v>
      </c>
      <c r="N51" s="32">
        <v>39000</v>
      </c>
      <c r="O51" s="32"/>
      <c r="P51" s="32">
        <f t="shared" si="3"/>
        <v>39000</v>
      </c>
    </row>
    <row r="52" spans="1:16" x14ac:dyDescent="0.3">
      <c r="A52" s="40" t="s">
        <v>71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72</v>
      </c>
      <c r="G52" s="29" t="s">
        <v>48</v>
      </c>
      <c r="H52" s="32">
        <v>146807.45000000001</v>
      </c>
      <c r="I52" s="32"/>
      <c r="J52" s="32">
        <f t="shared" si="1"/>
        <v>146807.45000000001</v>
      </c>
      <c r="K52" s="32">
        <v>249550</v>
      </c>
      <c r="L52" s="32"/>
      <c r="M52" s="32">
        <f t="shared" si="2"/>
        <v>249550</v>
      </c>
      <c r="N52" s="32">
        <v>263500</v>
      </c>
      <c r="O52" s="32"/>
      <c r="P52" s="32">
        <f t="shared" si="3"/>
        <v>263500</v>
      </c>
    </row>
    <row r="53" spans="1:16" ht="24" x14ac:dyDescent="0.3">
      <c r="A53" s="40" t="s">
        <v>291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290</v>
      </c>
      <c r="G53" s="29" t="s">
        <v>48</v>
      </c>
      <c r="H53" s="32">
        <v>532192.4</v>
      </c>
      <c r="I53" s="32"/>
      <c r="J53" s="32">
        <f t="shared" si="1"/>
        <v>532192.4</v>
      </c>
      <c r="K53" s="32">
        <v>0</v>
      </c>
      <c r="L53" s="32"/>
      <c r="M53" s="32">
        <f t="shared" si="2"/>
        <v>0</v>
      </c>
      <c r="N53" s="32">
        <v>0</v>
      </c>
      <c r="O53" s="32"/>
      <c r="P53" s="32">
        <f t="shared" si="3"/>
        <v>0</v>
      </c>
    </row>
    <row r="54" spans="1:16" x14ac:dyDescent="0.3">
      <c r="A54" s="40" t="s">
        <v>73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74</v>
      </c>
      <c r="G54" s="29" t="s">
        <v>48</v>
      </c>
      <c r="H54" s="32">
        <v>80000</v>
      </c>
      <c r="I54" s="32"/>
      <c r="J54" s="32">
        <f t="shared" si="1"/>
        <v>80000</v>
      </c>
      <c r="K54" s="32">
        <v>50000</v>
      </c>
      <c r="L54" s="32"/>
      <c r="M54" s="32">
        <f t="shared" si="2"/>
        <v>50000</v>
      </c>
      <c r="N54" s="32">
        <v>50000</v>
      </c>
      <c r="O54" s="32"/>
      <c r="P54" s="32">
        <f t="shared" si="3"/>
        <v>50000</v>
      </c>
    </row>
    <row r="55" spans="1:16" x14ac:dyDescent="0.3">
      <c r="A55" s="40" t="s">
        <v>75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76</v>
      </c>
      <c r="G55" s="29" t="s">
        <v>48</v>
      </c>
      <c r="H55" s="32">
        <v>0</v>
      </c>
      <c r="I55" s="32"/>
      <c r="J55" s="32">
        <f t="shared" si="1"/>
        <v>0</v>
      </c>
      <c r="K55" s="32">
        <v>10000</v>
      </c>
      <c r="L55" s="32"/>
      <c r="M55" s="32">
        <f t="shared" si="2"/>
        <v>10000</v>
      </c>
      <c r="N55" s="32">
        <v>10000</v>
      </c>
      <c r="O55" s="32"/>
      <c r="P55" s="32">
        <f t="shared" si="3"/>
        <v>10000</v>
      </c>
    </row>
    <row r="56" spans="1:16" x14ac:dyDescent="0.3">
      <c r="A56" s="40" t="s">
        <v>77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78</v>
      </c>
      <c r="G56" s="29" t="s">
        <v>48</v>
      </c>
      <c r="H56" s="32">
        <v>169131.68</v>
      </c>
      <c r="I56" s="32"/>
      <c r="J56" s="32">
        <f t="shared" si="1"/>
        <v>169131.68</v>
      </c>
      <c r="K56" s="32">
        <v>78564.2</v>
      </c>
      <c r="L56" s="32"/>
      <c r="M56" s="32">
        <f t="shared" si="2"/>
        <v>78564.2</v>
      </c>
      <c r="N56" s="32">
        <v>83749.440000000002</v>
      </c>
      <c r="O56" s="32"/>
      <c r="P56" s="32">
        <f t="shared" si="3"/>
        <v>83749.440000000002</v>
      </c>
    </row>
    <row r="57" spans="1:16" ht="24" x14ac:dyDescent="0.3">
      <c r="A57" s="40" t="s">
        <v>79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80</v>
      </c>
      <c r="G57" s="29" t="s">
        <v>48</v>
      </c>
      <c r="H57" s="32">
        <v>299152</v>
      </c>
      <c r="I57" s="32"/>
      <c r="J57" s="32">
        <f t="shared" si="1"/>
        <v>299152</v>
      </c>
      <c r="K57" s="32">
        <v>233902.72</v>
      </c>
      <c r="L57" s="32"/>
      <c r="M57" s="32">
        <f t="shared" si="2"/>
        <v>233902.72</v>
      </c>
      <c r="N57" s="32">
        <v>243492.73</v>
      </c>
      <c r="O57" s="32"/>
      <c r="P57" s="32">
        <f t="shared" si="3"/>
        <v>243492.73</v>
      </c>
    </row>
    <row r="58" spans="1:16" x14ac:dyDescent="0.3">
      <c r="A58" s="40" t="s">
        <v>81</v>
      </c>
      <c r="B58" s="28" t="s">
        <v>43</v>
      </c>
      <c r="C58" s="28" t="s">
        <v>44</v>
      </c>
      <c r="D58" s="29" t="s">
        <v>45</v>
      </c>
      <c r="E58" s="29" t="s">
        <v>54</v>
      </c>
      <c r="F58" s="29" t="s">
        <v>82</v>
      </c>
      <c r="G58" s="29" t="s">
        <v>48</v>
      </c>
      <c r="H58" s="32">
        <v>52680</v>
      </c>
      <c r="I58" s="32"/>
      <c r="J58" s="32">
        <f t="shared" si="1"/>
        <v>52680</v>
      </c>
      <c r="K58" s="32">
        <v>50000</v>
      </c>
      <c r="L58" s="32"/>
      <c r="M58" s="32">
        <f t="shared" si="2"/>
        <v>50000</v>
      </c>
      <c r="N58" s="32">
        <v>50000</v>
      </c>
      <c r="O58" s="32"/>
      <c r="P58" s="32">
        <f t="shared" si="3"/>
        <v>50000</v>
      </c>
    </row>
    <row r="59" spans="1:16" ht="24" x14ac:dyDescent="0.3">
      <c r="A59" s="40" t="s">
        <v>83</v>
      </c>
      <c r="B59" s="28" t="s">
        <v>43</v>
      </c>
      <c r="C59" s="28" t="s">
        <v>44</v>
      </c>
      <c r="D59" s="29" t="s">
        <v>45</v>
      </c>
      <c r="E59" s="29" t="s">
        <v>54</v>
      </c>
      <c r="F59" s="29" t="s">
        <v>84</v>
      </c>
      <c r="G59" s="29" t="s">
        <v>48</v>
      </c>
      <c r="H59" s="32">
        <v>40000</v>
      </c>
      <c r="I59" s="32"/>
      <c r="J59" s="32">
        <f t="shared" si="1"/>
        <v>40000</v>
      </c>
      <c r="K59" s="32">
        <v>40000</v>
      </c>
      <c r="L59" s="32"/>
      <c r="M59" s="32">
        <f t="shared" si="2"/>
        <v>40000</v>
      </c>
      <c r="N59" s="32">
        <v>40000</v>
      </c>
      <c r="O59" s="32"/>
      <c r="P59" s="32">
        <f t="shared" si="3"/>
        <v>40000</v>
      </c>
    </row>
    <row r="60" spans="1:16" x14ac:dyDescent="0.3">
      <c r="A60" s="82" t="s">
        <v>85</v>
      </c>
      <c r="B60" s="28" t="s">
        <v>43</v>
      </c>
      <c r="C60" s="28" t="s">
        <v>44</v>
      </c>
      <c r="D60" s="29" t="s">
        <v>45</v>
      </c>
      <c r="E60" s="29" t="s">
        <v>54</v>
      </c>
      <c r="F60" s="29" t="s">
        <v>86</v>
      </c>
      <c r="G60" s="29" t="s">
        <v>48</v>
      </c>
      <c r="H60" s="32">
        <v>30000</v>
      </c>
      <c r="I60" s="32"/>
      <c r="J60" s="32">
        <f t="shared" si="1"/>
        <v>30000</v>
      </c>
      <c r="K60" s="32">
        <v>30000</v>
      </c>
      <c r="L60" s="32"/>
      <c r="M60" s="32">
        <f t="shared" si="2"/>
        <v>30000</v>
      </c>
      <c r="N60" s="32">
        <v>30000</v>
      </c>
      <c r="O60" s="32"/>
      <c r="P60" s="32">
        <f t="shared" si="3"/>
        <v>30000</v>
      </c>
    </row>
    <row r="61" spans="1:16" x14ac:dyDescent="0.3">
      <c r="A61" s="40" t="s">
        <v>87</v>
      </c>
      <c r="B61" s="28" t="s">
        <v>43</v>
      </c>
      <c r="C61" s="28" t="s">
        <v>44</v>
      </c>
      <c r="D61" s="29" t="s">
        <v>45</v>
      </c>
      <c r="E61" s="29" t="s">
        <v>54</v>
      </c>
      <c r="F61" s="29" t="s">
        <v>88</v>
      </c>
      <c r="G61" s="29" t="s">
        <v>48</v>
      </c>
      <c r="H61" s="32">
        <v>1330236</v>
      </c>
      <c r="I61" s="32"/>
      <c r="J61" s="32">
        <f t="shared" si="1"/>
        <v>1330236</v>
      </c>
      <c r="K61" s="32">
        <v>1330236</v>
      </c>
      <c r="L61" s="32"/>
      <c r="M61" s="32">
        <f t="shared" si="2"/>
        <v>1330236</v>
      </c>
      <c r="N61" s="32">
        <v>1330236</v>
      </c>
      <c r="O61" s="32"/>
      <c r="P61" s="32">
        <f t="shared" si="3"/>
        <v>1330236</v>
      </c>
    </row>
    <row r="62" spans="1:16" x14ac:dyDescent="0.3">
      <c r="A62" s="40"/>
      <c r="B62" s="28" t="s">
        <v>43</v>
      </c>
      <c r="C62" s="28" t="s">
        <v>44</v>
      </c>
      <c r="D62" s="29" t="s">
        <v>45</v>
      </c>
      <c r="E62" s="29" t="s">
        <v>54</v>
      </c>
      <c r="F62" s="29" t="s">
        <v>90</v>
      </c>
      <c r="G62" s="29" t="s">
        <v>48</v>
      </c>
      <c r="H62" s="32">
        <v>70138</v>
      </c>
      <c r="I62" s="32"/>
      <c r="J62" s="32">
        <f t="shared" si="1"/>
        <v>70138</v>
      </c>
      <c r="K62" s="32"/>
      <c r="L62" s="32"/>
      <c r="M62" s="32"/>
      <c r="N62" s="32"/>
      <c r="O62" s="32"/>
      <c r="P62" s="32"/>
    </row>
    <row r="63" spans="1:16" x14ac:dyDescent="0.3">
      <c r="A63" s="40" t="s">
        <v>91</v>
      </c>
      <c r="B63" s="28" t="s">
        <v>43</v>
      </c>
      <c r="C63" s="28" t="s">
        <v>44</v>
      </c>
      <c r="D63" s="29" t="s">
        <v>45</v>
      </c>
      <c r="E63" s="29" t="s">
        <v>54</v>
      </c>
      <c r="F63" s="29" t="s">
        <v>92</v>
      </c>
      <c r="G63" s="29" t="s">
        <v>48</v>
      </c>
      <c r="H63" s="32">
        <v>166942.54999999999</v>
      </c>
      <c r="I63" s="32"/>
      <c r="J63" s="32">
        <f t="shared" si="1"/>
        <v>166942.54999999999</v>
      </c>
      <c r="K63" s="32">
        <v>80000</v>
      </c>
      <c r="L63" s="32"/>
      <c r="M63" s="32">
        <f t="shared" si="2"/>
        <v>80000</v>
      </c>
      <c r="N63" s="32">
        <v>80000</v>
      </c>
      <c r="O63" s="32"/>
      <c r="P63" s="32">
        <f t="shared" si="3"/>
        <v>80000</v>
      </c>
    </row>
    <row r="64" spans="1:16" x14ac:dyDescent="0.3">
      <c r="A64" s="40" t="s">
        <v>93</v>
      </c>
      <c r="B64" s="28" t="s">
        <v>43</v>
      </c>
      <c r="C64" s="28" t="s">
        <v>44</v>
      </c>
      <c r="D64" s="29" t="s">
        <v>45</v>
      </c>
      <c r="E64" s="29" t="s">
        <v>94</v>
      </c>
      <c r="F64" s="29" t="s">
        <v>95</v>
      </c>
      <c r="G64" s="29" t="s">
        <v>48</v>
      </c>
      <c r="H64" s="32">
        <v>1256402</v>
      </c>
      <c r="I64" s="32"/>
      <c r="J64" s="32">
        <f t="shared" si="1"/>
        <v>1256402</v>
      </c>
      <c r="K64" s="32">
        <v>1256402</v>
      </c>
      <c r="L64" s="32"/>
      <c r="M64" s="32">
        <f t="shared" si="2"/>
        <v>1256402</v>
      </c>
      <c r="N64" s="32">
        <v>1256402</v>
      </c>
      <c r="O64" s="32"/>
      <c r="P64" s="32">
        <f t="shared" si="3"/>
        <v>1256402</v>
      </c>
    </row>
    <row r="65" spans="1:16" x14ac:dyDescent="0.3">
      <c r="A65" s="40" t="s">
        <v>96</v>
      </c>
      <c r="B65" s="28" t="s">
        <v>43</v>
      </c>
      <c r="C65" s="28" t="s">
        <v>44</v>
      </c>
      <c r="D65" s="29" t="s">
        <v>45</v>
      </c>
      <c r="E65" s="29" t="s">
        <v>94</v>
      </c>
      <c r="F65" s="29" t="s">
        <v>97</v>
      </c>
      <c r="G65" s="29" t="s">
        <v>48</v>
      </c>
      <c r="H65" s="32">
        <v>16817</v>
      </c>
      <c r="I65" s="32"/>
      <c r="J65" s="32">
        <f t="shared" si="1"/>
        <v>16817</v>
      </c>
      <c r="K65" s="32">
        <v>16817</v>
      </c>
      <c r="L65" s="32"/>
      <c r="M65" s="32">
        <f t="shared" si="2"/>
        <v>16817</v>
      </c>
      <c r="N65" s="32">
        <v>16817</v>
      </c>
      <c r="O65" s="32"/>
      <c r="P65" s="32">
        <f t="shared" si="3"/>
        <v>16817</v>
      </c>
    </row>
    <row r="66" spans="1:16" ht="24" x14ac:dyDescent="0.3">
      <c r="A66" s="40" t="s">
        <v>229</v>
      </c>
      <c r="B66" s="28" t="s">
        <v>43</v>
      </c>
      <c r="C66" s="28" t="s">
        <v>44</v>
      </c>
      <c r="D66" s="29" t="s">
        <v>45</v>
      </c>
      <c r="E66" s="29" t="s">
        <v>227</v>
      </c>
      <c r="F66" s="29" t="s">
        <v>228</v>
      </c>
      <c r="G66" s="29" t="s">
        <v>48</v>
      </c>
      <c r="H66" s="32">
        <v>95.75</v>
      </c>
      <c r="I66" s="32"/>
      <c r="J66" s="32">
        <f t="shared" si="1"/>
        <v>95.75</v>
      </c>
      <c r="K66" s="32">
        <v>0</v>
      </c>
      <c r="L66" s="32"/>
      <c r="M66" s="32">
        <f t="shared" si="2"/>
        <v>0</v>
      </c>
      <c r="N66" s="32">
        <v>0</v>
      </c>
      <c r="O66" s="32"/>
      <c r="P66" s="32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12847326.460000001</v>
      </c>
      <c r="I67" s="83">
        <f t="shared" ref="I67:P67" si="4">SUM(I37:I66)</f>
        <v>0</v>
      </c>
      <c r="J67" s="83">
        <f t="shared" si="4"/>
        <v>12847326.460000001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434" t="s">
        <v>99</v>
      </c>
      <c r="B69" s="28" t="s">
        <v>43</v>
      </c>
      <c r="C69" s="28" t="s">
        <v>100</v>
      </c>
      <c r="D69" s="29" t="s">
        <v>101</v>
      </c>
      <c r="E69" s="30">
        <v>111</v>
      </c>
      <c r="F69" s="31">
        <v>211000</v>
      </c>
      <c r="G69" s="30">
        <v>1000</v>
      </c>
      <c r="H69" s="32">
        <v>4484844.8899999997</v>
      </c>
      <c r="I69" s="32">
        <v>-3178.14</v>
      </c>
      <c r="J69" s="32">
        <f>H69+I69</f>
        <v>4481666.75</v>
      </c>
      <c r="K69" s="32">
        <v>4488786.72</v>
      </c>
      <c r="L69" s="32"/>
      <c r="M69" s="32">
        <f>K69+L69</f>
        <v>4488786.72</v>
      </c>
      <c r="N69" s="32">
        <v>4488786.72</v>
      </c>
      <c r="O69" s="32"/>
      <c r="P69" s="32">
        <f>N69+O69</f>
        <v>4488786.72</v>
      </c>
    </row>
    <row r="70" spans="1:16" x14ac:dyDescent="0.3">
      <c r="A70" s="434" t="s">
        <v>99</v>
      </c>
      <c r="B70" s="28" t="s">
        <v>43</v>
      </c>
      <c r="C70" s="28" t="s">
        <v>100</v>
      </c>
      <c r="D70" s="29" t="s">
        <v>319</v>
      </c>
      <c r="E70" s="30">
        <v>111</v>
      </c>
      <c r="F70" s="31">
        <v>211000</v>
      </c>
      <c r="G70" s="30">
        <v>1000</v>
      </c>
      <c r="H70" s="32">
        <v>79592.929999999993</v>
      </c>
      <c r="I70" s="32"/>
      <c r="J70" s="32">
        <f>H70+I70</f>
        <v>79592.929999999993</v>
      </c>
      <c r="K70" s="32"/>
      <c r="L70" s="32"/>
      <c r="M70" s="32"/>
      <c r="N70" s="32"/>
      <c r="O70" s="32"/>
      <c r="P70" s="32"/>
    </row>
    <row r="71" spans="1:16" ht="36" x14ac:dyDescent="0.3">
      <c r="A71" s="36" t="s">
        <v>210</v>
      </c>
      <c r="B71" s="28" t="s">
        <v>43</v>
      </c>
      <c r="C71" s="28" t="s">
        <v>100</v>
      </c>
      <c r="D71" s="29" t="s">
        <v>101</v>
      </c>
      <c r="E71" s="30">
        <v>111</v>
      </c>
      <c r="F71" s="31">
        <v>266100</v>
      </c>
      <c r="G71" s="30">
        <v>1000</v>
      </c>
      <c r="H71" s="32">
        <v>3941.83</v>
      </c>
      <c r="I71" s="32">
        <v>3178.14</v>
      </c>
      <c r="J71" s="32">
        <f>H71+I71</f>
        <v>7119.9699999999993</v>
      </c>
      <c r="K71" s="32"/>
      <c r="L71" s="32"/>
      <c r="M71" s="32"/>
      <c r="N71" s="32"/>
      <c r="O71" s="32"/>
      <c r="P71" s="32"/>
    </row>
    <row r="72" spans="1:16" ht="36" x14ac:dyDescent="0.3">
      <c r="A72" s="40" t="s">
        <v>49</v>
      </c>
      <c r="B72" s="28" t="s">
        <v>43</v>
      </c>
      <c r="C72" s="28" t="s">
        <v>100</v>
      </c>
      <c r="D72" s="29" t="s">
        <v>101</v>
      </c>
      <c r="E72" s="30">
        <v>112</v>
      </c>
      <c r="F72" s="31">
        <v>214000</v>
      </c>
      <c r="G72" s="30">
        <v>1000</v>
      </c>
      <c r="H72" s="32">
        <v>349976.72</v>
      </c>
      <c r="I72" s="32"/>
      <c r="J72" s="32">
        <f t="shared" ref="J72:J105" si="5">H72+I72</f>
        <v>349976.72</v>
      </c>
      <c r="K72" s="32">
        <v>20000</v>
      </c>
      <c r="L72" s="32"/>
      <c r="M72" s="32">
        <f t="shared" ref="M72:M105" si="6">K72+L72</f>
        <v>20000</v>
      </c>
      <c r="N72" s="32">
        <v>20000</v>
      </c>
      <c r="O72" s="32"/>
      <c r="P72" s="32">
        <f t="shared" ref="P72:P105" si="7">N72+O72</f>
        <v>20000</v>
      </c>
    </row>
    <row r="73" spans="1:16" x14ac:dyDescent="0.3">
      <c r="A73" s="434" t="s">
        <v>50</v>
      </c>
      <c r="B73" s="28" t="s">
        <v>43</v>
      </c>
      <c r="C73" s="28" t="s">
        <v>100</v>
      </c>
      <c r="D73" s="29" t="s">
        <v>101</v>
      </c>
      <c r="E73" s="30">
        <v>119</v>
      </c>
      <c r="F73" s="30">
        <v>213000</v>
      </c>
      <c r="G73" s="30">
        <v>1000</v>
      </c>
      <c r="H73" s="32">
        <v>1355613.59</v>
      </c>
      <c r="I73" s="32"/>
      <c r="J73" s="32">
        <f t="shared" si="5"/>
        <v>1355613.59</v>
      </c>
      <c r="K73" s="32">
        <v>1355613.59</v>
      </c>
      <c r="L73" s="32"/>
      <c r="M73" s="32">
        <f t="shared" si="6"/>
        <v>1355613.59</v>
      </c>
      <c r="N73" s="32">
        <v>1355613.59</v>
      </c>
      <c r="O73" s="32"/>
      <c r="P73" s="32">
        <f t="shared" si="7"/>
        <v>1355613.59</v>
      </c>
    </row>
    <row r="74" spans="1:16" x14ac:dyDescent="0.3">
      <c r="A74" s="434" t="s">
        <v>50</v>
      </c>
      <c r="B74" s="28" t="s">
        <v>43</v>
      </c>
      <c r="C74" s="28" t="s">
        <v>100</v>
      </c>
      <c r="D74" s="29" t="s">
        <v>319</v>
      </c>
      <c r="E74" s="30">
        <v>119</v>
      </c>
      <c r="F74" s="30">
        <v>213000</v>
      </c>
      <c r="G74" s="30">
        <v>1000</v>
      </c>
      <c r="H74" s="32">
        <v>24037.07</v>
      </c>
      <c r="I74" s="32"/>
      <c r="J74" s="32">
        <f t="shared" si="5"/>
        <v>24037.07</v>
      </c>
      <c r="K74" s="32"/>
      <c r="L74" s="32"/>
      <c r="M74" s="32"/>
      <c r="N74" s="32"/>
      <c r="O74" s="32"/>
      <c r="P74" s="32"/>
    </row>
    <row r="75" spans="1:16" x14ac:dyDescent="0.3">
      <c r="A75" s="434" t="s">
        <v>53</v>
      </c>
      <c r="B75" s="28" t="s">
        <v>43</v>
      </c>
      <c r="C75" s="28" t="s">
        <v>100</v>
      </c>
      <c r="D75" s="29" t="s">
        <v>101</v>
      </c>
      <c r="E75" s="30">
        <v>244</v>
      </c>
      <c r="F75" s="30">
        <v>221100</v>
      </c>
      <c r="G75" s="30">
        <v>1000</v>
      </c>
      <c r="H75" s="32">
        <v>300</v>
      </c>
      <c r="I75" s="32"/>
      <c r="J75" s="32">
        <f t="shared" si="5"/>
        <v>300</v>
      </c>
      <c r="K75" s="32">
        <v>0</v>
      </c>
      <c r="L75" s="32"/>
      <c r="M75" s="32">
        <f t="shared" si="6"/>
        <v>0</v>
      </c>
      <c r="N75" s="32">
        <v>0</v>
      </c>
      <c r="O75" s="32"/>
      <c r="P75" s="32">
        <f t="shared" si="7"/>
        <v>0</v>
      </c>
    </row>
    <row r="76" spans="1:16" x14ac:dyDescent="0.3">
      <c r="A76" s="81" t="s">
        <v>58</v>
      </c>
      <c r="B76" s="28" t="s">
        <v>43</v>
      </c>
      <c r="C76" s="28" t="s">
        <v>100</v>
      </c>
      <c r="D76" s="29" t="s">
        <v>101</v>
      </c>
      <c r="E76" s="29" t="s">
        <v>59</v>
      </c>
      <c r="F76" s="29" t="s">
        <v>60</v>
      </c>
      <c r="G76" s="29" t="s">
        <v>48</v>
      </c>
      <c r="H76" s="32">
        <v>4958236.75</v>
      </c>
      <c r="I76" s="32"/>
      <c r="J76" s="32">
        <f t="shared" si="5"/>
        <v>4958236.75</v>
      </c>
      <c r="K76" s="32">
        <v>4226794.0999999996</v>
      </c>
      <c r="L76" s="32"/>
      <c r="M76" s="32">
        <f t="shared" si="6"/>
        <v>4226794.0999999996</v>
      </c>
      <c r="N76" s="32">
        <v>4420314.8899999997</v>
      </c>
      <c r="O76" s="32"/>
      <c r="P76" s="32">
        <f t="shared" si="7"/>
        <v>4420314.8899999997</v>
      </c>
    </row>
    <row r="77" spans="1:16" x14ac:dyDescent="0.3">
      <c r="A77" s="40" t="s">
        <v>61</v>
      </c>
      <c r="B77" s="28" t="s">
        <v>43</v>
      </c>
      <c r="C77" s="28" t="s">
        <v>100</v>
      </c>
      <c r="D77" s="29" t="s">
        <v>101</v>
      </c>
      <c r="E77" s="29" t="s">
        <v>59</v>
      </c>
      <c r="F77" s="29" t="s">
        <v>62</v>
      </c>
      <c r="G77" s="29" t="s">
        <v>48</v>
      </c>
      <c r="H77" s="32">
        <v>1343722.52</v>
      </c>
      <c r="I77" s="32"/>
      <c r="J77" s="32">
        <f t="shared" si="5"/>
        <v>1343722.52</v>
      </c>
      <c r="K77" s="32">
        <v>1902380.6</v>
      </c>
      <c r="L77" s="32"/>
      <c r="M77" s="32">
        <f t="shared" si="6"/>
        <v>1902380.6</v>
      </c>
      <c r="N77" s="32">
        <v>1983351.63</v>
      </c>
      <c r="O77" s="32"/>
      <c r="P77" s="32">
        <f t="shared" si="7"/>
        <v>1983351.63</v>
      </c>
    </row>
    <row r="78" spans="1:16" x14ac:dyDescent="0.3">
      <c r="A78" s="40" t="s">
        <v>63</v>
      </c>
      <c r="B78" s="28" t="s">
        <v>43</v>
      </c>
      <c r="C78" s="28" t="s">
        <v>100</v>
      </c>
      <c r="D78" s="29" t="s">
        <v>101</v>
      </c>
      <c r="E78" s="29" t="s">
        <v>59</v>
      </c>
      <c r="F78" s="29" t="s">
        <v>64</v>
      </c>
      <c r="G78" s="29" t="s">
        <v>48</v>
      </c>
      <c r="H78" s="32">
        <v>121057.60000000001</v>
      </c>
      <c r="I78" s="32"/>
      <c r="J78" s="32">
        <f t="shared" si="5"/>
        <v>121057.60000000001</v>
      </c>
      <c r="K78" s="32">
        <v>172092.96</v>
      </c>
      <c r="L78" s="32"/>
      <c r="M78" s="32">
        <f t="shared" si="6"/>
        <v>172092.96</v>
      </c>
      <c r="N78" s="32">
        <v>179678.2</v>
      </c>
      <c r="O78" s="32"/>
      <c r="P78" s="32">
        <f t="shared" si="7"/>
        <v>179678.2</v>
      </c>
    </row>
    <row r="79" spans="1:16" x14ac:dyDescent="0.3">
      <c r="A79" s="40" t="s">
        <v>65</v>
      </c>
      <c r="B79" s="28" t="s">
        <v>43</v>
      </c>
      <c r="C79" s="28" t="s">
        <v>100</v>
      </c>
      <c r="D79" s="29" t="s">
        <v>101</v>
      </c>
      <c r="E79" s="29" t="s">
        <v>59</v>
      </c>
      <c r="F79" s="29" t="s">
        <v>66</v>
      </c>
      <c r="G79" s="29" t="s">
        <v>48</v>
      </c>
      <c r="H79" s="32">
        <v>182131.20000000001</v>
      </c>
      <c r="I79" s="32"/>
      <c r="J79" s="32">
        <f t="shared" si="5"/>
        <v>182131.20000000001</v>
      </c>
      <c r="K79" s="32">
        <v>295668.96000000002</v>
      </c>
      <c r="L79" s="32"/>
      <c r="M79" s="32">
        <f t="shared" si="6"/>
        <v>295668.96000000002</v>
      </c>
      <c r="N79" s="32">
        <v>308699.12</v>
      </c>
      <c r="O79" s="32"/>
      <c r="P79" s="32">
        <f t="shared" si="7"/>
        <v>308699.12</v>
      </c>
    </row>
    <row r="80" spans="1:16" x14ac:dyDescent="0.3">
      <c r="A80" s="81" t="s">
        <v>67</v>
      </c>
      <c r="B80" s="28" t="s">
        <v>43</v>
      </c>
      <c r="C80" s="28" t="s">
        <v>100</v>
      </c>
      <c r="D80" s="29" t="s">
        <v>101</v>
      </c>
      <c r="E80" s="29" t="s">
        <v>54</v>
      </c>
      <c r="F80" s="29" t="s">
        <v>68</v>
      </c>
      <c r="G80" s="29" t="s">
        <v>48</v>
      </c>
      <c r="H80" s="32">
        <v>48037.41</v>
      </c>
      <c r="I80" s="32"/>
      <c r="J80" s="32">
        <f t="shared" si="5"/>
        <v>48037.41</v>
      </c>
      <c r="K80" s="32">
        <v>84527.22</v>
      </c>
      <c r="L80" s="32"/>
      <c r="M80" s="32">
        <f t="shared" si="6"/>
        <v>84527.22</v>
      </c>
      <c r="N80" s="32">
        <v>86184.55</v>
      </c>
      <c r="O80" s="32"/>
      <c r="P80" s="32">
        <f t="shared" si="7"/>
        <v>86184.55</v>
      </c>
    </row>
    <row r="81" spans="1:16" ht="24" x14ac:dyDescent="0.3">
      <c r="A81" s="81" t="s">
        <v>289</v>
      </c>
      <c r="B81" s="28" t="s">
        <v>43</v>
      </c>
      <c r="C81" s="28" t="s">
        <v>100</v>
      </c>
      <c r="D81" s="29" t="s">
        <v>101</v>
      </c>
      <c r="E81" s="29" t="s">
        <v>54</v>
      </c>
      <c r="F81" s="29" t="s">
        <v>288</v>
      </c>
      <c r="G81" s="29" t="s">
        <v>48</v>
      </c>
      <c r="H81" s="32">
        <v>56000</v>
      </c>
      <c r="I81" s="32"/>
      <c r="J81" s="32">
        <f t="shared" si="5"/>
        <v>56000</v>
      </c>
      <c r="K81" s="32">
        <v>0</v>
      </c>
      <c r="L81" s="32"/>
      <c r="M81" s="32">
        <f t="shared" si="6"/>
        <v>0</v>
      </c>
      <c r="N81" s="32">
        <v>0</v>
      </c>
      <c r="O81" s="32"/>
      <c r="P81" s="32">
        <f t="shared" si="7"/>
        <v>0</v>
      </c>
    </row>
    <row r="82" spans="1:16" ht="24" x14ac:dyDescent="0.3">
      <c r="A82" s="40" t="s">
        <v>69</v>
      </c>
      <c r="B82" s="28" t="s">
        <v>43</v>
      </c>
      <c r="C82" s="28" t="s">
        <v>100</v>
      </c>
      <c r="D82" s="29" t="s">
        <v>101</v>
      </c>
      <c r="E82" s="29" t="s">
        <v>54</v>
      </c>
      <c r="F82" s="29" t="s">
        <v>70</v>
      </c>
      <c r="G82" s="29" t="s">
        <v>48</v>
      </c>
      <c r="H82" s="32">
        <v>13000</v>
      </c>
      <c r="I82" s="32"/>
      <c r="J82" s="32">
        <f t="shared" si="5"/>
        <v>13000</v>
      </c>
      <c r="K82" s="32">
        <v>18000</v>
      </c>
      <c r="L82" s="32"/>
      <c r="M82" s="32">
        <f t="shared" si="6"/>
        <v>18000</v>
      </c>
      <c r="N82" s="32">
        <v>22500</v>
      </c>
      <c r="O82" s="32"/>
      <c r="P82" s="32">
        <f t="shared" si="7"/>
        <v>22500</v>
      </c>
    </row>
    <row r="83" spans="1:16" ht="24" x14ac:dyDescent="0.3">
      <c r="A83" s="81" t="s">
        <v>102</v>
      </c>
      <c r="B83" s="28" t="s">
        <v>43</v>
      </c>
      <c r="C83" s="28" t="s">
        <v>100</v>
      </c>
      <c r="D83" s="29" t="s">
        <v>101</v>
      </c>
      <c r="E83" s="29" t="s">
        <v>54</v>
      </c>
      <c r="F83" s="29" t="s">
        <v>72</v>
      </c>
      <c r="G83" s="29" t="s">
        <v>48</v>
      </c>
      <c r="H83" s="32">
        <v>120200</v>
      </c>
      <c r="I83" s="32"/>
      <c r="J83" s="32">
        <f t="shared" si="5"/>
        <v>120200</v>
      </c>
      <c r="K83" s="32">
        <v>85500</v>
      </c>
      <c r="L83" s="32"/>
      <c r="M83" s="32">
        <f t="shared" si="6"/>
        <v>85500</v>
      </c>
      <c r="N83" s="32">
        <v>106875</v>
      </c>
      <c r="O83" s="32"/>
      <c r="P83" s="32">
        <f t="shared" si="7"/>
        <v>106875</v>
      </c>
    </row>
    <row r="84" spans="1:16" ht="24" x14ac:dyDescent="0.3">
      <c r="A84" s="40" t="s">
        <v>291</v>
      </c>
      <c r="B84" s="28" t="s">
        <v>43</v>
      </c>
      <c r="C84" s="28" t="s">
        <v>100</v>
      </c>
      <c r="D84" s="29" t="s">
        <v>101</v>
      </c>
      <c r="E84" s="29" t="s">
        <v>54</v>
      </c>
      <c r="F84" s="29" t="s">
        <v>290</v>
      </c>
      <c r="G84" s="29" t="s">
        <v>48</v>
      </c>
      <c r="H84" s="32">
        <v>133819.6</v>
      </c>
      <c r="I84" s="32"/>
      <c r="J84" s="32">
        <f t="shared" si="5"/>
        <v>133819.6</v>
      </c>
      <c r="K84" s="32"/>
      <c r="L84" s="32"/>
      <c r="M84" s="32"/>
      <c r="N84" s="32"/>
      <c r="O84" s="32"/>
      <c r="P84" s="32"/>
    </row>
    <row r="85" spans="1:16" x14ac:dyDescent="0.3">
      <c r="A85" s="40" t="s">
        <v>73</v>
      </c>
      <c r="B85" s="28" t="s">
        <v>43</v>
      </c>
      <c r="C85" s="28" t="s">
        <v>100</v>
      </c>
      <c r="D85" s="29" t="s">
        <v>101</v>
      </c>
      <c r="E85" s="29" t="s">
        <v>54</v>
      </c>
      <c r="F85" s="29" t="s">
        <v>74</v>
      </c>
      <c r="G85" s="29" t="s">
        <v>48</v>
      </c>
      <c r="H85" s="32">
        <v>159897.29999999999</v>
      </c>
      <c r="I85" s="32"/>
      <c r="J85" s="32">
        <f t="shared" si="5"/>
        <v>159897.29999999999</v>
      </c>
      <c r="K85" s="32">
        <v>100000</v>
      </c>
      <c r="L85" s="32"/>
      <c r="M85" s="32">
        <f t="shared" si="6"/>
        <v>100000</v>
      </c>
      <c r="N85" s="32">
        <v>100000</v>
      </c>
      <c r="O85" s="32"/>
      <c r="P85" s="32">
        <f t="shared" si="7"/>
        <v>100000</v>
      </c>
    </row>
    <row r="86" spans="1:16" x14ac:dyDescent="0.3">
      <c r="A86" s="40" t="s">
        <v>75</v>
      </c>
      <c r="B86" s="28" t="s">
        <v>43</v>
      </c>
      <c r="C86" s="28" t="s">
        <v>100</v>
      </c>
      <c r="D86" s="29" t="s">
        <v>101</v>
      </c>
      <c r="E86" s="29" t="s">
        <v>54</v>
      </c>
      <c r="F86" s="29" t="s">
        <v>76</v>
      </c>
      <c r="G86" s="29" t="s">
        <v>48</v>
      </c>
      <c r="H86" s="32">
        <v>0</v>
      </c>
      <c r="I86" s="32"/>
      <c r="J86" s="32">
        <f t="shared" si="5"/>
        <v>0</v>
      </c>
      <c r="K86" s="34"/>
      <c r="L86" s="34"/>
      <c r="M86" s="32">
        <f t="shared" si="6"/>
        <v>0</v>
      </c>
      <c r="N86" s="34"/>
      <c r="O86" s="32"/>
      <c r="P86" s="32">
        <f t="shared" si="7"/>
        <v>0</v>
      </c>
    </row>
    <row r="87" spans="1:16" x14ac:dyDescent="0.3">
      <c r="A87" s="40" t="s">
        <v>77</v>
      </c>
      <c r="B87" s="28" t="s">
        <v>43</v>
      </c>
      <c r="C87" s="28" t="s">
        <v>100</v>
      </c>
      <c r="D87" s="29" t="s">
        <v>101</v>
      </c>
      <c r="E87" s="29" t="s">
        <v>54</v>
      </c>
      <c r="F87" s="29" t="s">
        <v>78</v>
      </c>
      <c r="G87" s="29" t="s">
        <v>48</v>
      </c>
      <c r="H87" s="32">
        <v>69915.839999999997</v>
      </c>
      <c r="I87" s="32"/>
      <c r="J87" s="32">
        <f t="shared" si="5"/>
        <v>69915.839999999997</v>
      </c>
      <c r="K87" s="32">
        <v>99250</v>
      </c>
      <c r="L87" s="32"/>
      <c r="M87" s="32">
        <f t="shared" si="6"/>
        <v>99250</v>
      </c>
      <c r="N87" s="32">
        <v>124062.5</v>
      </c>
      <c r="O87" s="32"/>
      <c r="P87" s="32">
        <f t="shared" si="7"/>
        <v>124062.5</v>
      </c>
    </row>
    <row r="88" spans="1:16" x14ac:dyDescent="0.3">
      <c r="A88" s="434" t="s">
        <v>103</v>
      </c>
      <c r="B88" s="40" t="s">
        <v>43</v>
      </c>
      <c r="C88" s="40" t="s">
        <v>100</v>
      </c>
      <c r="D88" s="29" t="s">
        <v>101</v>
      </c>
      <c r="E88" s="434">
        <v>244</v>
      </c>
      <c r="F88" s="42">
        <v>226500</v>
      </c>
      <c r="G88" s="29" t="s">
        <v>48</v>
      </c>
      <c r="H88" s="32">
        <v>195300</v>
      </c>
      <c r="I88" s="32"/>
      <c r="J88" s="32">
        <f t="shared" si="5"/>
        <v>195300</v>
      </c>
      <c r="K88" s="32">
        <v>244125</v>
      </c>
      <c r="L88" s="32"/>
      <c r="M88" s="32">
        <f t="shared" si="6"/>
        <v>244125</v>
      </c>
      <c r="N88" s="32">
        <v>305156.25</v>
      </c>
      <c r="O88" s="32"/>
      <c r="P88" s="32">
        <f t="shared" si="7"/>
        <v>305156.25</v>
      </c>
    </row>
    <row r="89" spans="1:16" ht="24" x14ac:dyDescent="0.3">
      <c r="A89" s="40" t="s">
        <v>79</v>
      </c>
      <c r="B89" s="40" t="s">
        <v>43</v>
      </c>
      <c r="C89" s="40" t="s">
        <v>100</v>
      </c>
      <c r="D89" s="29" t="s">
        <v>101</v>
      </c>
      <c r="E89" s="434">
        <v>244</v>
      </c>
      <c r="F89" s="42">
        <v>226800</v>
      </c>
      <c r="G89" s="29" t="s">
        <v>48</v>
      </c>
      <c r="H89" s="32">
        <v>387805</v>
      </c>
      <c r="I89" s="32"/>
      <c r="J89" s="32">
        <f t="shared" si="5"/>
        <v>387805</v>
      </c>
      <c r="K89" s="32">
        <v>337000</v>
      </c>
      <c r="L89" s="32"/>
      <c r="M89" s="32">
        <f t="shared" si="6"/>
        <v>337000</v>
      </c>
      <c r="N89" s="32">
        <v>337000</v>
      </c>
      <c r="O89" s="32"/>
      <c r="P89" s="32">
        <f t="shared" si="7"/>
        <v>337000</v>
      </c>
    </row>
    <row r="90" spans="1:16" x14ac:dyDescent="0.3">
      <c r="A90" s="40" t="s">
        <v>81</v>
      </c>
      <c r="B90" s="28" t="s">
        <v>43</v>
      </c>
      <c r="C90" s="28" t="s">
        <v>100</v>
      </c>
      <c r="D90" s="29" t="s">
        <v>101</v>
      </c>
      <c r="E90" s="29" t="s">
        <v>54</v>
      </c>
      <c r="F90" s="29" t="s">
        <v>82</v>
      </c>
      <c r="G90" s="29" t="s">
        <v>48</v>
      </c>
      <c r="H90" s="32">
        <v>100816</v>
      </c>
      <c r="I90" s="32"/>
      <c r="J90" s="32">
        <f t="shared" si="5"/>
        <v>100816</v>
      </c>
      <c r="K90" s="32">
        <v>100000</v>
      </c>
      <c r="L90" s="32"/>
      <c r="M90" s="32">
        <f t="shared" si="6"/>
        <v>100000</v>
      </c>
      <c r="N90" s="32">
        <v>100000</v>
      </c>
      <c r="O90" s="32"/>
      <c r="P90" s="32">
        <f t="shared" si="7"/>
        <v>100000</v>
      </c>
    </row>
    <row r="91" spans="1:16" x14ac:dyDescent="0.3">
      <c r="A91" s="40" t="s">
        <v>104</v>
      </c>
      <c r="B91" s="28" t="s">
        <v>43</v>
      </c>
      <c r="C91" s="28" t="s">
        <v>100</v>
      </c>
      <c r="D91" s="29" t="s">
        <v>101</v>
      </c>
      <c r="E91" s="29" t="s">
        <v>54</v>
      </c>
      <c r="F91" s="29" t="s">
        <v>105</v>
      </c>
      <c r="G91" s="29" t="s">
        <v>48</v>
      </c>
      <c r="H91" s="32">
        <v>14000</v>
      </c>
      <c r="I91" s="32"/>
      <c r="J91" s="32">
        <f t="shared" si="5"/>
        <v>14000</v>
      </c>
      <c r="K91" s="32">
        <v>14000</v>
      </c>
      <c r="L91" s="32"/>
      <c r="M91" s="32">
        <f t="shared" si="6"/>
        <v>14000</v>
      </c>
      <c r="N91" s="32">
        <v>16000</v>
      </c>
      <c r="O91" s="32"/>
      <c r="P91" s="32">
        <f t="shared" si="7"/>
        <v>16000</v>
      </c>
    </row>
    <row r="92" spans="1:16" ht="24" x14ac:dyDescent="0.3">
      <c r="A92" s="40" t="s">
        <v>83</v>
      </c>
      <c r="B92" s="28" t="s">
        <v>43</v>
      </c>
      <c r="C92" s="28" t="s">
        <v>100</v>
      </c>
      <c r="D92" s="29" t="s">
        <v>101</v>
      </c>
      <c r="E92" s="29" t="s">
        <v>54</v>
      </c>
      <c r="F92" s="43" t="s">
        <v>84</v>
      </c>
      <c r="G92" s="29" t="s">
        <v>48</v>
      </c>
      <c r="H92" s="32">
        <v>23690</v>
      </c>
      <c r="I92" s="32"/>
      <c r="J92" s="32">
        <f t="shared" si="5"/>
        <v>23690</v>
      </c>
      <c r="K92" s="32">
        <v>40000</v>
      </c>
      <c r="L92" s="32"/>
      <c r="M92" s="32">
        <f t="shared" si="6"/>
        <v>40000</v>
      </c>
      <c r="N92" s="32">
        <v>40000</v>
      </c>
      <c r="O92" s="32"/>
      <c r="P92" s="32">
        <f t="shared" si="7"/>
        <v>40000</v>
      </c>
    </row>
    <row r="93" spans="1:16" x14ac:dyDescent="0.3">
      <c r="A93" s="82" t="s">
        <v>85</v>
      </c>
      <c r="B93" s="28" t="s">
        <v>43</v>
      </c>
      <c r="C93" s="28" t="s">
        <v>100</v>
      </c>
      <c r="D93" s="29" t="s">
        <v>101</v>
      </c>
      <c r="E93" s="29" t="s">
        <v>54</v>
      </c>
      <c r="F93" s="43" t="s">
        <v>86</v>
      </c>
      <c r="G93" s="29" t="s">
        <v>48</v>
      </c>
      <c r="H93" s="32">
        <v>12890.720000000001</v>
      </c>
      <c r="I93" s="32"/>
      <c r="J93" s="32">
        <f t="shared" si="5"/>
        <v>12890.720000000001</v>
      </c>
      <c r="K93" s="32">
        <v>30000</v>
      </c>
      <c r="L93" s="32"/>
      <c r="M93" s="32">
        <f t="shared" si="6"/>
        <v>30000</v>
      </c>
      <c r="N93" s="32">
        <v>30000</v>
      </c>
      <c r="O93" s="32"/>
      <c r="P93" s="32">
        <f t="shared" si="7"/>
        <v>30000</v>
      </c>
    </row>
    <row r="94" spans="1:16" ht="24" x14ac:dyDescent="0.3">
      <c r="A94" s="82" t="s">
        <v>312</v>
      </c>
      <c r="B94" s="28" t="s">
        <v>43</v>
      </c>
      <c r="C94" s="28" t="s">
        <v>100</v>
      </c>
      <c r="D94" s="29" t="s">
        <v>101</v>
      </c>
      <c r="E94" s="29" t="s">
        <v>54</v>
      </c>
      <c r="F94" s="43" t="s">
        <v>311</v>
      </c>
      <c r="G94" s="29" t="s">
        <v>48</v>
      </c>
      <c r="H94" s="32">
        <v>25800</v>
      </c>
      <c r="I94" s="32"/>
      <c r="J94" s="32">
        <f t="shared" si="5"/>
        <v>25800</v>
      </c>
      <c r="K94" s="32">
        <v>0</v>
      </c>
      <c r="L94" s="32"/>
      <c r="M94" s="32">
        <f t="shared" si="6"/>
        <v>0</v>
      </c>
      <c r="N94" s="32">
        <v>0</v>
      </c>
      <c r="O94" s="32"/>
      <c r="P94" s="32">
        <f t="shared" si="7"/>
        <v>0</v>
      </c>
    </row>
    <row r="95" spans="1:16" x14ac:dyDescent="0.3">
      <c r="A95" s="82" t="s">
        <v>220</v>
      </c>
      <c r="B95" s="28" t="s">
        <v>43</v>
      </c>
      <c r="C95" s="28" t="s">
        <v>100</v>
      </c>
      <c r="D95" s="29" t="s">
        <v>101</v>
      </c>
      <c r="E95" s="29" t="s">
        <v>54</v>
      </c>
      <c r="F95" s="43" t="s">
        <v>219</v>
      </c>
      <c r="G95" s="29" t="s">
        <v>48</v>
      </c>
      <c r="H95" s="32">
        <v>128531</v>
      </c>
      <c r="I95" s="32"/>
      <c r="J95" s="32">
        <f t="shared" si="5"/>
        <v>128531</v>
      </c>
      <c r="K95" s="32">
        <v>0</v>
      </c>
      <c r="L95" s="32"/>
      <c r="M95" s="32">
        <f t="shared" si="6"/>
        <v>0</v>
      </c>
      <c r="N95" s="32">
        <v>0</v>
      </c>
      <c r="O95" s="32"/>
      <c r="P95" s="32">
        <f t="shared" si="7"/>
        <v>0</v>
      </c>
    </row>
    <row r="96" spans="1:16" x14ac:dyDescent="0.3">
      <c r="A96" s="40" t="s">
        <v>89</v>
      </c>
      <c r="B96" s="28" t="s">
        <v>43</v>
      </c>
      <c r="C96" s="28" t="s">
        <v>100</v>
      </c>
      <c r="D96" s="29" t="s">
        <v>101</v>
      </c>
      <c r="E96" s="29" t="s">
        <v>54</v>
      </c>
      <c r="F96" s="43" t="s">
        <v>90</v>
      </c>
      <c r="G96" s="29" t="s">
        <v>48</v>
      </c>
      <c r="H96" s="32">
        <v>76025</v>
      </c>
      <c r="I96" s="32"/>
      <c r="J96" s="32">
        <f t="shared" si="5"/>
        <v>76025</v>
      </c>
      <c r="K96" s="32">
        <v>40000</v>
      </c>
      <c r="L96" s="32"/>
      <c r="M96" s="32">
        <f t="shared" si="6"/>
        <v>40000</v>
      </c>
      <c r="N96" s="32">
        <v>40000</v>
      </c>
      <c r="O96" s="32"/>
      <c r="P96" s="32">
        <f t="shared" si="7"/>
        <v>40000</v>
      </c>
    </row>
    <row r="97" spans="1:16" x14ac:dyDescent="0.3">
      <c r="A97" s="40" t="s">
        <v>106</v>
      </c>
      <c r="B97" s="44" t="s">
        <v>43</v>
      </c>
      <c r="C97" s="44" t="s">
        <v>100</v>
      </c>
      <c r="D97" s="29" t="s">
        <v>101</v>
      </c>
      <c r="E97" s="43" t="s">
        <v>54</v>
      </c>
      <c r="F97" s="43" t="s">
        <v>107</v>
      </c>
      <c r="G97" s="29" t="s">
        <v>48</v>
      </c>
      <c r="H97" s="32">
        <v>0</v>
      </c>
      <c r="I97" s="32"/>
      <c r="J97" s="32">
        <f t="shared" si="5"/>
        <v>0</v>
      </c>
      <c r="K97" s="32">
        <v>22500</v>
      </c>
      <c r="L97" s="32"/>
      <c r="M97" s="32">
        <f t="shared" si="6"/>
        <v>22500</v>
      </c>
      <c r="N97" s="32">
        <v>22500</v>
      </c>
      <c r="O97" s="32"/>
      <c r="P97" s="32">
        <f t="shared" si="7"/>
        <v>22500</v>
      </c>
    </row>
    <row r="98" spans="1:16" x14ac:dyDescent="0.3">
      <c r="A98" s="40" t="s">
        <v>91</v>
      </c>
      <c r="B98" s="28" t="s">
        <v>43</v>
      </c>
      <c r="C98" s="28" t="s">
        <v>100</v>
      </c>
      <c r="D98" s="29" t="s">
        <v>101</v>
      </c>
      <c r="E98" s="45" t="s">
        <v>54</v>
      </c>
      <c r="F98" s="45" t="s">
        <v>92</v>
      </c>
      <c r="G98" s="45" t="s">
        <v>48</v>
      </c>
      <c r="H98" s="32">
        <v>63935.05</v>
      </c>
      <c r="I98" s="32"/>
      <c r="J98" s="32">
        <f t="shared" si="5"/>
        <v>63935.05</v>
      </c>
      <c r="K98" s="32">
        <v>80000</v>
      </c>
      <c r="L98" s="32"/>
      <c r="M98" s="32">
        <f t="shared" si="6"/>
        <v>80000</v>
      </c>
      <c r="N98" s="32">
        <v>80000</v>
      </c>
      <c r="O98" s="32"/>
      <c r="P98" s="32">
        <f t="shared" si="7"/>
        <v>80000</v>
      </c>
    </row>
    <row r="99" spans="1:16" ht="24" x14ac:dyDescent="0.3">
      <c r="A99" s="40" t="s">
        <v>278</v>
      </c>
      <c r="B99" s="28" t="s">
        <v>43</v>
      </c>
      <c r="C99" s="28" t="s">
        <v>100</v>
      </c>
      <c r="D99" s="29" t="s">
        <v>101</v>
      </c>
      <c r="E99" s="45" t="s">
        <v>276</v>
      </c>
      <c r="F99" s="45" t="s">
        <v>275</v>
      </c>
      <c r="G99" s="45" t="s">
        <v>48</v>
      </c>
      <c r="H99" s="32">
        <v>29461.06</v>
      </c>
      <c r="I99" s="32"/>
      <c r="J99" s="32">
        <f t="shared" si="5"/>
        <v>29461.06</v>
      </c>
      <c r="K99" s="32">
        <v>0</v>
      </c>
      <c r="L99" s="32"/>
      <c r="M99" s="32">
        <f t="shared" si="6"/>
        <v>0</v>
      </c>
      <c r="N99" s="32">
        <v>0</v>
      </c>
      <c r="O99" s="32"/>
      <c r="P99" s="32">
        <f t="shared" si="7"/>
        <v>0</v>
      </c>
    </row>
    <row r="100" spans="1:16" ht="24" x14ac:dyDescent="0.3">
      <c r="A100" s="40" t="s">
        <v>279</v>
      </c>
      <c r="B100" s="28" t="s">
        <v>43</v>
      </c>
      <c r="C100" s="28" t="s">
        <v>100</v>
      </c>
      <c r="D100" s="29" t="s">
        <v>101</v>
      </c>
      <c r="E100" s="45" t="s">
        <v>276</v>
      </c>
      <c r="F100" s="45" t="s">
        <v>277</v>
      </c>
      <c r="G100" s="45" t="s">
        <v>48</v>
      </c>
      <c r="H100" s="32">
        <v>10438</v>
      </c>
      <c r="I100" s="32"/>
      <c r="J100" s="32">
        <f t="shared" si="5"/>
        <v>10438</v>
      </c>
      <c r="K100" s="32">
        <v>0</v>
      </c>
      <c r="L100" s="32"/>
      <c r="M100" s="32">
        <f t="shared" si="6"/>
        <v>0</v>
      </c>
      <c r="N100" s="32">
        <v>0</v>
      </c>
      <c r="O100" s="32"/>
      <c r="P100" s="32">
        <f t="shared" si="7"/>
        <v>0</v>
      </c>
    </row>
    <row r="101" spans="1:16" x14ac:dyDescent="0.3">
      <c r="A101" s="40" t="s">
        <v>93</v>
      </c>
      <c r="B101" s="28" t="s">
        <v>43</v>
      </c>
      <c r="C101" s="28" t="s">
        <v>100</v>
      </c>
      <c r="D101" s="29" t="s">
        <v>101</v>
      </c>
      <c r="E101" s="29" t="s">
        <v>94</v>
      </c>
      <c r="F101" s="46" t="s">
        <v>95</v>
      </c>
      <c r="G101" s="46" t="s">
        <v>48</v>
      </c>
      <c r="H101" s="32">
        <v>60238</v>
      </c>
      <c r="I101" s="32"/>
      <c r="J101" s="32">
        <f t="shared" si="5"/>
        <v>60238</v>
      </c>
      <c r="K101" s="32">
        <v>60238</v>
      </c>
      <c r="L101" s="32"/>
      <c r="M101" s="32">
        <f t="shared" si="6"/>
        <v>60238</v>
      </c>
      <c r="N101" s="32">
        <v>60238</v>
      </c>
      <c r="O101" s="32"/>
      <c r="P101" s="32">
        <f t="shared" si="7"/>
        <v>60238</v>
      </c>
    </row>
    <row r="102" spans="1:16" x14ac:dyDescent="0.3">
      <c r="A102" s="40" t="s">
        <v>108</v>
      </c>
      <c r="B102" s="28" t="s">
        <v>43</v>
      </c>
      <c r="C102" s="28" t="s">
        <v>100</v>
      </c>
      <c r="D102" s="29" t="s">
        <v>101</v>
      </c>
      <c r="E102" s="29" t="s">
        <v>94</v>
      </c>
      <c r="F102" s="46" t="s">
        <v>97</v>
      </c>
      <c r="G102" s="46" t="s">
        <v>48</v>
      </c>
      <c r="H102" s="32">
        <v>25281</v>
      </c>
      <c r="I102" s="32"/>
      <c r="J102" s="32">
        <f t="shared" si="5"/>
        <v>25281</v>
      </c>
      <c r="K102" s="32">
        <v>25281</v>
      </c>
      <c r="L102" s="32"/>
      <c r="M102" s="32">
        <f t="shared" si="6"/>
        <v>25281</v>
      </c>
      <c r="N102" s="32">
        <v>25281</v>
      </c>
      <c r="O102" s="32"/>
      <c r="P102" s="32">
        <f t="shared" si="7"/>
        <v>25281</v>
      </c>
    </row>
    <row r="103" spans="1:16" x14ac:dyDescent="0.3">
      <c r="A103" s="40" t="s">
        <v>109</v>
      </c>
      <c r="B103" s="28" t="s">
        <v>43</v>
      </c>
      <c r="C103" s="28" t="s">
        <v>100</v>
      </c>
      <c r="D103" s="29" t="s">
        <v>101</v>
      </c>
      <c r="E103" s="29" t="s">
        <v>110</v>
      </c>
      <c r="F103" s="46" t="s">
        <v>111</v>
      </c>
      <c r="G103" s="46" t="s">
        <v>48</v>
      </c>
      <c r="H103" s="32">
        <v>37790</v>
      </c>
      <c r="I103" s="32"/>
      <c r="J103" s="32">
        <f t="shared" si="5"/>
        <v>37790</v>
      </c>
      <c r="K103" s="32">
        <v>37790</v>
      </c>
      <c r="L103" s="32"/>
      <c r="M103" s="32">
        <f t="shared" si="6"/>
        <v>37790</v>
      </c>
      <c r="N103" s="32">
        <v>37790</v>
      </c>
      <c r="O103" s="32"/>
      <c r="P103" s="32">
        <f t="shared" si="7"/>
        <v>37790</v>
      </c>
    </row>
    <row r="104" spans="1:16" ht="24" x14ac:dyDescent="0.3">
      <c r="A104" s="40" t="s">
        <v>327</v>
      </c>
      <c r="B104" s="28" t="s">
        <v>43</v>
      </c>
      <c r="C104" s="28" t="s">
        <v>100</v>
      </c>
      <c r="D104" s="29" t="s">
        <v>101</v>
      </c>
      <c r="E104" s="29" t="s">
        <v>227</v>
      </c>
      <c r="F104" s="46" t="s">
        <v>326</v>
      </c>
      <c r="G104" s="46" t="s">
        <v>48</v>
      </c>
      <c r="H104" s="32">
        <v>0.01</v>
      </c>
      <c r="I104" s="32"/>
      <c r="J104" s="32">
        <f t="shared" si="5"/>
        <v>0.01</v>
      </c>
      <c r="K104" s="32"/>
      <c r="L104" s="32"/>
      <c r="M104" s="32"/>
      <c r="N104" s="32"/>
      <c r="O104" s="32"/>
      <c r="P104" s="32"/>
    </row>
    <row r="105" spans="1:16" ht="24" x14ac:dyDescent="0.3">
      <c r="A105" s="40" t="s">
        <v>229</v>
      </c>
      <c r="B105" s="28" t="s">
        <v>43</v>
      </c>
      <c r="C105" s="28" t="s">
        <v>100</v>
      </c>
      <c r="D105" s="29" t="s">
        <v>101</v>
      </c>
      <c r="E105" s="29" t="s">
        <v>227</v>
      </c>
      <c r="F105" s="46" t="s">
        <v>228</v>
      </c>
      <c r="G105" s="46" t="s">
        <v>48</v>
      </c>
      <c r="H105" s="32">
        <v>177.02</v>
      </c>
      <c r="I105" s="32"/>
      <c r="J105" s="32">
        <f t="shared" si="5"/>
        <v>177.02</v>
      </c>
      <c r="K105" s="32">
        <v>0</v>
      </c>
      <c r="L105" s="32"/>
      <c r="M105" s="32">
        <f t="shared" si="6"/>
        <v>0</v>
      </c>
      <c r="N105" s="32">
        <v>0</v>
      </c>
      <c r="O105" s="32"/>
      <c r="P105" s="32">
        <f t="shared" si="7"/>
        <v>0</v>
      </c>
    </row>
    <row r="106" spans="1:16" x14ac:dyDescent="0.3">
      <c r="A106" s="672" t="s">
        <v>98</v>
      </c>
      <c r="B106" s="672"/>
      <c r="C106" s="672"/>
      <c r="D106" s="672"/>
      <c r="E106" s="672"/>
      <c r="F106" s="672"/>
      <c r="G106" s="672"/>
      <c r="H106" s="98">
        <f>SUM(H69:H105)</f>
        <v>14696503.109999999</v>
      </c>
      <c r="I106" s="98">
        <f t="shared" ref="I106:P106" si="8">SUM(I69:I105)</f>
        <v>0</v>
      </c>
      <c r="J106" s="98">
        <f t="shared" si="8"/>
        <v>14696503.109999999</v>
      </c>
      <c r="K106" s="98">
        <f t="shared" si="8"/>
        <v>13879548.150000002</v>
      </c>
      <c r="L106" s="98">
        <f t="shared" si="8"/>
        <v>0</v>
      </c>
      <c r="M106" s="98">
        <f t="shared" si="8"/>
        <v>13879548.150000002</v>
      </c>
      <c r="N106" s="98">
        <f t="shared" si="8"/>
        <v>14290031.449999997</v>
      </c>
      <c r="O106" s="98">
        <f t="shared" si="8"/>
        <v>0</v>
      </c>
      <c r="P106" s="98">
        <f t="shared" si="8"/>
        <v>14290031.449999997</v>
      </c>
    </row>
    <row r="107" spans="1:16" ht="15" customHeight="1" x14ac:dyDescent="0.3">
      <c r="A107" s="704" t="s">
        <v>112</v>
      </c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  <c r="O107" s="704"/>
      <c r="P107" s="704"/>
    </row>
    <row r="108" spans="1:16" x14ac:dyDescent="0.3">
      <c r="A108" s="40" t="s">
        <v>87</v>
      </c>
      <c r="B108" s="40" t="s">
        <v>43</v>
      </c>
      <c r="C108" s="40" t="s">
        <v>44</v>
      </c>
      <c r="D108" s="45" t="s">
        <v>45</v>
      </c>
      <c r="E108" s="45" t="s">
        <v>54</v>
      </c>
      <c r="F108" s="45" t="s">
        <v>88</v>
      </c>
      <c r="G108" s="99" t="s">
        <v>113</v>
      </c>
      <c r="H108" s="32">
        <v>5000000</v>
      </c>
      <c r="I108" s="32"/>
      <c r="J108" s="32">
        <f>H108+I108</f>
        <v>5000000</v>
      </c>
      <c r="K108" s="32">
        <v>5800000</v>
      </c>
      <c r="L108" s="32"/>
      <c r="M108" s="32">
        <f>K108+L108</f>
        <v>5800000</v>
      </c>
      <c r="N108" s="32">
        <v>5800000</v>
      </c>
      <c r="O108" s="97"/>
      <c r="P108" s="32">
        <f>N108+O108</f>
        <v>5800000</v>
      </c>
    </row>
    <row r="109" spans="1:16" x14ac:dyDescent="0.3">
      <c r="A109" s="672" t="s">
        <v>114</v>
      </c>
      <c r="B109" s="672"/>
      <c r="C109" s="672"/>
      <c r="D109" s="672"/>
      <c r="E109" s="672"/>
      <c r="F109" s="672"/>
      <c r="G109" s="672"/>
      <c r="H109" s="100">
        <f>SUM(H108)</f>
        <v>5000000</v>
      </c>
      <c r="I109" s="100">
        <f t="shared" ref="I109:P109" si="9">SUM(I108)</f>
        <v>0</v>
      </c>
      <c r="J109" s="100">
        <f t="shared" si="9"/>
        <v>5000000</v>
      </c>
      <c r="K109" s="100">
        <f t="shared" si="9"/>
        <v>5800000</v>
      </c>
      <c r="L109" s="100">
        <f t="shared" si="9"/>
        <v>0</v>
      </c>
      <c r="M109" s="100">
        <f t="shared" si="9"/>
        <v>5800000</v>
      </c>
      <c r="N109" s="100">
        <f t="shared" si="9"/>
        <v>5800000</v>
      </c>
      <c r="O109" s="100">
        <f t="shared" si="9"/>
        <v>0</v>
      </c>
      <c r="P109" s="100">
        <f t="shared" si="9"/>
        <v>5800000</v>
      </c>
    </row>
    <row r="110" spans="1:16" hidden="1" x14ac:dyDescent="0.3">
      <c r="A110" s="702" t="s">
        <v>115</v>
      </c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t="25.2" hidden="1" customHeight="1" thickBot="1" x14ac:dyDescent="0.35">
      <c r="A111" s="702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44</v>
      </c>
      <c r="D112" s="58" t="s">
        <v>116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44</v>
      </c>
      <c r="D113" s="58" t="s">
        <v>116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44</v>
      </c>
      <c r="D114" s="58" t="s">
        <v>116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2" t="s">
        <v>120</v>
      </c>
      <c r="B115" s="702"/>
      <c r="C115" s="702"/>
      <c r="D115" s="702"/>
      <c r="E115" s="702"/>
      <c r="F115" s="702"/>
      <c r="G115" s="702"/>
      <c r="H115" s="59">
        <f>SUM(H112:H114)</f>
        <v>0</v>
      </c>
      <c r="I115" s="59"/>
      <c r="J115" s="59"/>
      <c r="K115" s="59">
        <f t="shared" ref="K115:N115" si="10">SUM(K112:K114)</f>
        <v>0</v>
      </c>
      <c r="L115" s="59"/>
      <c r="M115" s="59"/>
      <c r="N115" s="59">
        <f t="shared" si="10"/>
        <v>0</v>
      </c>
      <c r="O115" s="97"/>
      <c r="P115" s="97"/>
    </row>
    <row r="116" spans="1:16" hidden="1" x14ac:dyDescent="0.3">
      <c r="A116" s="82" t="s">
        <v>42</v>
      </c>
      <c r="B116" s="58" t="s">
        <v>43</v>
      </c>
      <c r="C116" s="58" t="s">
        <v>100</v>
      </c>
      <c r="D116" s="58" t="s">
        <v>121</v>
      </c>
      <c r="E116" s="58" t="s">
        <v>46</v>
      </c>
      <c r="F116" s="58" t="s">
        <v>47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50</v>
      </c>
      <c r="B117" s="58" t="s">
        <v>43</v>
      </c>
      <c r="C117" s="58" t="s">
        <v>100</v>
      </c>
      <c r="D117" s="58" t="s">
        <v>121</v>
      </c>
      <c r="E117" s="58" t="s">
        <v>51</v>
      </c>
      <c r="F117" s="58" t="s">
        <v>52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82" t="s">
        <v>118</v>
      </c>
      <c r="B118" s="58" t="s">
        <v>43</v>
      </c>
      <c r="C118" s="58" t="s">
        <v>100</v>
      </c>
      <c r="D118" s="58" t="s">
        <v>121</v>
      </c>
      <c r="E118" s="58" t="s">
        <v>54</v>
      </c>
      <c r="F118" s="58" t="s">
        <v>119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40" t="s">
        <v>122</v>
      </c>
      <c r="B119" s="58" t="s">
        <v>43</v>
      </c>
      <c r="C119" s="58" t="s">
        <v>123</v>
      </c>
      <c r="D119" s="58" t="s">
        <v>121</v>
      </c>
      <c r="E119" s="58" t="s">
        <v>54</v>
      </c>
      <c r="F119" s="58" t="s">
        <v>124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05" t="s">
        <v>125</v>
      </c>
      <c r="B120" s="705"/>
      <c r="C120" s="705"/>
      <c r="D120" s="705"/>
      <c r="E120" s="705"/>
      <c r="F120" s="705"/>
      <c r="G120" s="705"/>
      <c r="H120" s="83">
        <f>SUM(H116:H119)</f>
        <v>0</v>
      </c>
      <c r="I120" s="83"/>
      <c r="J120" s="83"/>
      <c r="K120" s="83">
        <f t="shared" ref="K120:N120" si="11">SUM(K116:K119)</f>
        <v>0</v>
      </c>
      <c r="L120" s="83"/>
      <c r="M120" s="83"/>
      <c r="N120" s="83">
        <f t="shared" si="11"/>
        <v>0</v>
      </c>
      <c r="O120" s="97"/>
      <c r="P120" s="97"/>
    </row>
    <row r="121" spans="1:16" hidden="1" x14ac:dyDescent="0.3">
      <c r="A121" s="706" t="s">
        <v>126</v>
      </c>
      <c r="B121" s="706"/>
      <c r="C121" s="706"/>
      <c r="D121" s="706"/>
      <c r="E121" s="706"/>
      <c r="F121" s="706"/>
      <c r="G121" s="706"/>
      <c r="H121" s="101">
        <f>H115+H120</f>
        <v>0</v>
      </c>
      <c r="I121" s="101"/>
      <c r="J121" s="101"/>
      <c r="K121" s="101">
        <f t="shared" ref="K121:N121" si="12">K115+K120</f>
        <v>0</v>
      </c>
      <c r="L121" s="101"/>
      <c r="M121" s="101"/>
      <c r="N121" s="101">
        <f t="shared" si="12"/>
        <v>0</v>
      </c>
      <c r="O121" s="97"/>
      <c r="P121" s="97"/>
    </row>
    <row r="122" spans="1:16" hidden="1" x14ac:dyDescent="0.3">
      <c r="A122" s="700" t="s">
        <v>127</v>
      </c>
      <c r="B122" s="700"/>
      <c r="C122" s="700"/>
      <c r="D122" s="700"/>
      <c r="E122" s="700"/>
      <c r="F122" s="700"/>
      <c r="G122" s="700"/>
      <c r="H122" s="700"/>
      <c r="I122" s="700"/>
      <c r="J122" s="700"/>
      <c r="K122" s="700"/>
      <c r="L122" s="700"/>
      <c r="M122" s="700"/>
      <c r="N122" s="700"/>
      <c r="O122" s="97"/>
      <c r="P122" s="97"/>
    </row>
    <row r="123" spans="1:16" hidden="1" x14ac:dyDescent="0.3">
      <c r="A123" s="82" t="s">
        <v>42</v>
      </c>
      <c r="B123" s="58" t="s">
        <v>43</v>
      </c>
      <c r="C123" s="58" t="s">
        <v>100</v>
      </c>
      <c r="D123" s="58" t="s">
        <v>128</v>
      </c>
      <c r="E123" s="58" t="s">
        <v>46</v>
      </c>
      <c r="F123" s="58" t="s">
        <v>47</v>
      </c>
      <c r="G123" s="102" t="s">
        <v>129</v>
      </c>
      <c r="H123" s="32"/>
      <c r="I123" s="32"/>
      <c r="J123" s="32"/>
      <c r="K123" s="34"/>
      <c r="L123" s="34"/>
      <c r="M123" s="34"/>
      <c r="N123" s="34"/>
      <c r="O123" s="97"/>
      <c r="P123" s="97"/>
    </row>
    <row r="124" spans="1:16" hidden="1" x14ac:dyDescent="0.3">
      <c r="A124" s="82" t="s">
        <v>50</v>
      </c>
      <c r="B124" s="58" t="s">
        <v>43</v>
      </c>
      <c r="C124" s="58" t="s">
        <v>100</v>
      </c>
      <c r="D124" s="58" t="s">
        <v>128</v>
      </c>
      <c r="E124" s="58" t="s">
        <v>51</v>
      </c>
      <c r="F124" s="58">
        <v>213000</v>
      </c>
      <c r="G124" s="102" t="s">
        <v>129</v>
      </c>
      <c r="H124" s="32"/>
      <c r="I124" s="32"/>
      <c r="J124" s="32"/>
      <c r="K124" s="32"/>
      <c r="L124" s="32"/>
      <c r="M124" s="32"/>
      <c r="N124" s="32"/>
      <c r="O124" s="97"/>
      <c r="P124" s="97"/>
    </row>
    <row r="125" spans="1:16" hidden="1" x14ac:dyDescent="0.3">
      <c r="A125" s="716" t="s">
        <v>130</v>
      </c>
      <c r="B125" s="716"/>
      <c r="C125" s="716"/>
      <c r="D125" s="716"/>
      <c r="E125" s="716"/>
      <c r="F125" s="716"/>
      <c r="G125" s="716"/>
      <c r="H125" s="121">
        <f>SUM(H123:H124)</f>
        <v>0</v>
      </c>
      <c r="I125" s="121"/>
      <c r="J125" s="121"/>
      <c r="K125" s="121">
        <f t="shared" ref="K125:N125" si="13">SUM(K123:K124)</f>
        <v>0</v>
      </c>
      <c r="L125" s="121"/>
      <c r="M125" s="121"/>
      <c r="N125" s="121">
        <f t="shared" si="13"/>
        <v>0</v>
      </c>
      <c r="O125" s="122"/>
      <c r="P125" s="122"/>
    </row>
    <row r="126" spans="1:16" x14ac:dyDescent="0.3">
      <c r="A126" s="702" t="s">
        <v>115</v>
      </c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702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</row>
    <row r="128" spans="1:16" x14ac:dyDescent="0.3">
      <c r="A128" s="82" t="s">
        <v>42</v>
      </c>
      <c r="B128" s="28" t="s">
        <v>43</v>
      </c>
      <c r="C128" s="28" t="s">
        <v>44</v>
      </c>
      <c r="D128" s="58" t="s">
        <v>116</v>
      </c>
      <c r="E128" s="29" t="s">
        <v>46</v>
      </c>
      <c r="F128" s="46" t="s">
        <v>47</v>
      </c>
      <c r="G128" s="46" t="s">
        <v>180</v>
      </c>
      <c r="H128" s="32">
        <v>24033568.609999999</v>
      </c>
      <c r="I128" s="32"/>
      <c r="J128" s="32">
        <f t="shared" ref="J128:J131" si="14">H128+I128</f>
        <v>24033568.609999999</v>
      </c>
      <c r="K128" s="32">
        <v>0</v>
      </c>
      <c r="L128" s="32"/>
      <c r="M128" s="32">
        <f t="shared" ref="M128:M131" si="15">K128+L128</f>
        <v>0</v>
      </c>
      <c r="N128" s="32">
        <v>0</v>
      </c>
      <c r="O128" s="32"/>
      <c r="P128" s="32">
        <f t="shared" ref="P128:P140" si="16">N128+O128</f>
        <v>0</v>
      </c>
    </row>
    <row r="129" spans="1:16" ht="36" x14ac:dyDescent="0.3">
      <c r="A129" s="36" t="s">
        <v>210</v>
      </c>
      <c r="B129" s="28" t="s">
        <v>43</v>
      </c>
      <c r="C129" s="28" t="s">
        <v>44</v>
      </c>
      <c r="D129" s="58" t="s">
        <v>116</v>
      </c>
      <c r="E129" s="29" t="s">
        <v>46</v>
      </c>
      <c r="F129" s="46" t="s">
        <v>209</v>
      </c>
      <c r="G129" s="46" t="s">
        <v>180</v>
      </c>
      <c r="H129" s="32">
        <v>53302.15</v>
      </c>
      <c r="I129" s="32"/>
      <c r="J129" s="32">
        <f t="shared" si="14"/>
        <v>53302.15</v>
      </c>
      <c r="K129" s="32"/>
      <c r="L129" s="32"/>
      <c r="M129" s="32"/>
      <c r="N129" s="32"/>
      <c r="O129" s="32"/>
      <c r="P129" s="32"/>
    </row>
    <row r="130" spans="1:16" x14ac:dyDescent="0.3">
      <c r="A130" s="82" t="s">
        <v>50</v>
      </c>
      <c r="B130" s="28" t="s">
        <v>43</v>
      </c>
      <c r="C130" s="28" t="s">
        <v>44</v>
      </c>
      <c r="D130" s="58" t="s">
        <v>116</v>
      </c>
      <c r="E130" s="29" t="s">
        <v>51</v>
      </c>
      <c r="F130" s="46" t="s">
        <v>52</v>
      </c>
      <c r="G130" s="46" t="s">
        <v>180</v>
      </c>
      <c r="H130" s="32">
        <v>5105802.3600000003</v>
      </c>
      <c r="I130" s="32"/>
      <c r="J130" s="32">
        <f t="shared" si="14"/>
        <v>5105802.3600000003</v>
      </c>
      <c r="K130" s="32">
        <v>0</v>
      </c>
      <c r="L130" s="32"/>
      <c r="M130" s="32">
        <f t="shared" si="15"/>
        <v>0</v>
      </c>
      <c r="N130" s="32">
        <v>0</v>
      </c>
      <c r="O130" s="32"/>
      <c r="P130" s="32">
        <f t="shared" si="16"/>
        <v>0</v>
      </c>
    </row>
    <row r="131" spans="1:16" x14ac:dyDescent="0.3">
      <c r="A131" s="82" t="s">
        <v>118</v>
      </c>
      <c r="B131" s="28" t="s">
        <v>43</v>
      </c>
      <c r="C131" s="28" t="s">
        <v>44</v>
      </c>
      <c r="D131" s="58" t="s">
        <v>116</v>
      </c>
      <c r="E131" s="29" t="s">
        <v>54</v>
      </c>
      <c r="F131" s="46" t="s">
        <v>119</v>
      </c>
      <c r="G131" s="46" t="s">
        <v>180</v>
      </c>
      <c r="H131" s="32">
        <v>47000</v>
      </c>
      <c r="I131" s="32"/>
      <c r="J131" s="32">
        <f t="shared" si="14"/>
        <v>47000</v>
      </c>
      <c r="K131" s="32">
        <v>0</v>
      </c>
      <c r="L131" s="32"/>
      <c r="M131" s="32">
        <f t="shared" si="15"/>
        <v>0</v>
      </c>
      <c r="N131" s="32">
        <v>0</v>
      </c>
      <c r="O131" s="32"/>
      <c r="P131" s="32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101">
        <f>SUM(H128:H131)</f>
        <v>29239673.119999997</v>
      </c>
      <c r="I132" s="101">
        <f t="shared" ref="I132:P132" si="17">SUM(I128:I131)</f>
        <v>0</v>
      </c>
      <c r="J132" s="101">
        <f t="shared" si="17"/>
        <v>29239673.119999997</v>
      </c>
      <c r="K132" s="101">
        <f t="shared" si="17"/>
        <v>0</v>
      </c>
      <c r="L132" s="101">
        <f t="shared" si="17"/>
        <v>0</v>
      </c>
      <c r="M132" s="101">
        <f t="shared" si="17"/>
        <v>0</v>
      </c>
      <c r="N132" s="101">
        <f t="shared" si="17"/>
        <v>0</v>
      </c>
      <c r="O132" s="101">
        <f t="shared" si="17"/>
        <v>0</v>
      </c>
      <c r="P132" s="101">
        <f t="shared" si="17"/>
        <v>0</v>
      </c>
    </row>
    <row r="133" spans="1:16" x14ac:dyDescent="0.3">
      <c r="A133" s="82" t="s">
        <v>42</v>
      </c>
      <c r="B133" s="28" t="s">
        <v>43</v>
      </c>
      <c r="C133" s="28" t="s">
        <v>100</v>
      </c>
      <c r="D133" s="58" t="s">
        <v>121</v>
      </c>
      <c r="E133" s="29" t="s">
        <v>46</v>
      </c>
      <c r="F133" s="46" t="s">
        <v>47</v>
      </c>
      <c r="G133" s="46" t="s">
        <v>180</v>
      </c>
      <c r="H133" s="32">
        <v>40696077.089999996</v>
      </c>
      <c r="I133" s="32"/>
      <c r="J133" s="32">
        <f t="shared" ref="J133:J140" si="18">H133+I133</f>
        <v>40696077.089999996</v>
      </c>
      <c r="K133" s="32">
        <v>0</v>
      </c>
      <c r="L133" s="32"/>
      <c r="M133" s="32">
        <f t="shared" ref="M133:M140" si="19">K133+L133</f>
        <v>0</v>
      </c>
      <c r="N133" s="32">
        <v>0</v>
      </c>
      <c r="O133" s="32"/>
      <c r="P133" s="32">
        <f t="shared" si="16"/>
        <v>0</v>
      </c>
    </row>
    <row r="134" spans="1:16" ht="36" x14ac:dyDescent="0.3">
      <c r="A134" s="36" t="s">
        <v>210</v>
      </c>
      <c r="B134" s="28" t="s">
        <v>43</v>
      </c>
      <c r="C134" s="28" t="s">
        <v>100</v>
      </c>
      <c r="D134" s="58" t="s">
        <v>121</v>
      </c>
      <c r="E134" s="29" t="s">
        <v>46</v>
      </c>
      <c r="F134" s="46" t="s">
        <v>209</v>
      </c>
      <c r="G134" s="46" t="s">
        <v>180</v>
      </c>
      <c r="H134" s="32">
        <v>80132.890000000014</v>
      </c>
      <c r="I134" s="32"/>
      <c r="J134" s="32">
        <f t="shared" si="18"/>
        <v>80132.890000000014</v>
      </c>
      <c r="K134" s="32"/>
      <c r="L134" s="32"/>
      <c r="M134" s="32"/>
      <c r="N134" s="32"/>
      <c r="O134" s="32"/>
      <c r="P134" s="32"/>
    </row>
    <row r="135" spans="1:16" x14ac:dyDescent="0.3">
      <c r="A135" s="82" t="s">
        <v>50</v>
      </c>
      <c r="B135" s="28" t="s">
        <v>43</v>
      </c>
      <c r="C135" s="28" t="s">
        <v>100</v>
      </c>
      <c r="D135" s="58" t="s">
        <v>121</v>
      </c>
      <c r="E135" s="29" t="s">
        <v>51</v>
      </c>
      <c r="F135" s="46" t="s">
        <v>52</v>
      </c>
      <c r="G135" s="46" t="s">
        <v>180</v>
      </c>
      <c r="H135" s="32">
        <v>8983667.3300000001</v>
      </c>
      <c r="I135" s="32"/>
      <c r="J135" s="32">
        <f t="shared" si="18"/>
        <v>8983667.3300000001</v>
      </c>
      <c r="K135" s="32">
        <v>0</v>
      </c>
      <c r="L135" s="32"/>
      <c r="M135" s="32">
        <f t="shared" si="19"/>
        <v>0</v>
      </c>
      <c r="N135" s="32">
        <v>0</v>
      </c>
      <c r="O135" s="32"/>
      <c r="P135" s="32">
        <f t="shared" si="16"/>
        <v>0</v>
      </c>
    </row>
    <row r="136" spans="1:16" x14ac:dyDescent="0.3">
      <c r="A136" s="82" t="s">
        <v>118</v>
      </c>
      <c r="B136" s="28" t="s">
        <v>43</v>
      </c>
      <c r="C136" s="28" t="s">
        <v>100</v>
      </c>
      <c r="D136" s="58" t="s">
        <v>121</v>
      </c>
      <c r="E136" s="29" t="s">
        <v>54</v>
      </c>
      <c r="F136" s="46" t="s">
        <v>119</v>
      </c>
      <c r="G136" s="46" t="s">
        <v>180</v>
      </c>
      <c r="H136" s="32">
        <v>49414</v>
      </c>
      <c r="I136" s="32"/>
      <c r="J136" s="32">
        <f t="shared" si="18"/>
        <v>49414</v>
      </c>
      <c r="K136" s="32">
        <v>0</v>
      </c>
      <c r="L136" s="32"/>
      <c r="M136" s="32">
        <f t="shared" si="19"/>
        <v>0</v>
      </c>
      <c r="N136" s="32">
        <v>0</v>
      </c>
      <c r="O136" s="32"/>
      <c r="P136" s="32">
        <f t="shared" si="16"/>
        <v>0</v>
      </c>
    </row>
    <row r="137" spans="1:16" x14ac:dyDescent="0.3">
      <c r="A137" s="82" t="s">
        <v>236</v>
      </c>
      <c r="B137" s="28" t="s">
        <v>43</v>
      </c>
      <c r="C137" s="28" t="s">
        <v>100</v>
      </c>
      <c r="D137" s="58" t="s">
        <v>121</v>
      </c>
      <c r="E137" s="29" t="s">
        <v>54</v>
      </c>
      <c r="F137" s="46" t="s">
        <v>235</v>
      </c>
      <c r="G137" s="46" t="s">
        <v>180</v>
      </c>
      <c r="H137" s="32">
        <v>1572331.31</v>
      </c>
      <c r="I137" s="32"/>
      <c r="J137" s="32">
        <f t="shared" si="18"/>
        <v>1572331.31</v>
      </c>
      <c r="K137" s="32"/>
      <c r="L137" s="32"/>
      <c r="M137" s="32"/>
      <c r="N137" s="32"/>
      <c r="O137" s="32"/>
      <c r="P137" s="32"/>
    </row>
    <row r="138" spans="1:16" x14ac:dyDescent="0.3">
      <c r="A138" s="40" t="s">
        <v>91</v>
      </c>
      <c r="B138" s="28" t="s">
        <v>43</v>
      </c>
      <c r="C138" s="28" t="s">
        <v>100</v>
      </c>
      <c r="D138" s="58" t="s">
        <v>121</v>
      </c>
      <c r="E138" s="29" t="s">
        <v>54</v>
      </c>
      <c r="F138" s="46" t="s">
        <v>92</v>
      </c>
      <c r="G138" s="46" t="s">
        <v>180</v>
      </c>
      <c r="H138" s="32">
        <v>94353.600000000006</v>
      </c>
      <c r="I138" s="32"/>
      <c r="J138" s="32">
        <f t="shared" si="18"/>
        <v>94353.600000000006</v>
      </c>
      <c r="K138" s="32"/>
      <c r="L138" s="32"/>
      <c r="M138" s="32"/>
      <c r="N138" s="32"/>
      <c r="O138" s="32"/>
      <c r="P138" s="32"/>
    </row>
    <row r="139" spans="1:16" ht="24" x14ac:dyDescent="0.3">
      <c r="A139" s="82" t="s">
        <v>214</v>
      </c>
      <c r="B139" s="28" t="s">
        <v>43</v>
      </c>
      <c r="C139" s="28" t="s">
        <v>100</v>
      </c>
      <c r="D139" s="58" t="s">
        <v>121</v>
      </c>
      <c r="E139" s="29" t="s">
        <v>54</v>
      </c>
      <c r="F139" s="46" t="s">
        <v>213</v>
      </c>
      <c r="G139" s="46" t="s">
        <v>180</v>
      </c>
      <c r="H139" s="32">
        <v>12746</v>
      </c>
      <c r="I139" s="32"/>
      <c r="J139" s="32">
        <f t="shared" si="18"/>
        <v>12746</v>
      </c>
      <c r="K139" s="32">
        <v>0</v>
      </c>
      <c r="L139" s="32"/>
      <c r="M139" s="32">
        <f t="shared" si="19"/>
        <v>0</v>
      </c>
      <c r="N139" s="32">
        <v>0</v>
      </c>
      <c r="O139" s="32"/>
      <c r="P139" s="32">
        <f t="shared" si="16"/>
        <v>0</v>
      </c>
    </row>
    <row r="140" spans="1:16" x14ac:dyDescent="0.3">
      <c r="A140" s="82" t="s">
        <v>122</v>
      </c>
      <c r="B140" s="28" t="s">
        <v>43</v>
      </c>
      <c r="C140" s="28" t="s">
        <v>123</v>
      </c>
      <c r="D140" s="58" t="s">
        <v>121</v>
      </c>
      <c r="E140" s="29" t="s">
        <v>54</v>
      </c>
      <c r="F140" s="46" t="s">
        <v>124</v>
      </c>
      <c r="G140" s="46" t="s">
        <v>180</v>
      </c>
      <c r="H140" s="32">
        <v>4200</v>
      </c>
      <c r="I140" s="32"/>
      <c r="J140" s="32">
        <f t="shared" si="18"/>
        <v>4200</v>
      </c>
      <c r="K140" s="32">
        <v>0</v>
      </c>
      <c r="L140" s="32"/>
      <c r="M140" s="32">
        <f t="shared" si="19"/>
        <v>0</v>
      </c>
      <c r="N140" s="32">
        <v>0</v>
      </c>
      <c r="O140" s="32"/>
      <c r="P140" s="32">
        <f t="shared" si="16"/>
        <v>0</v>
      </c>
    </row>
    <row r="141" spans="1:16" x14ac:dyDescent="0.3">
      <c r="A141" s="715" t="s">
        <v>178</v>
      </c>
      <c r="B141" s="715"/>
      <c r="C141" s="715"/>
      <c r="D141" s="715"/>
      <c r="E141" s="715"/>
      <c r="F141" s="715"/>
      <c r="G141" s="715"/>
      <c r="H141" s="101">
        <f>SUM(H133:H140)</f>
        <v>51492922.219999999</v>
      </c>
      <c r="I141" s="101">
        <f t="shared" ref="I141:P141" si="20">SUM(I133:I140)</f>
        <v>0</v>
      </c>
      <c r="J141" s="101">
        <f t="shared" si="20"/>
        <v>51492922.219999999</v>
      </c>
      <c r="K141" s="101">
        <f t="shared" si="20"/>
        <v>0</v>
      </c>
      <c r="L141" s="101">
        <f t="shared" si="20"/>
        <v>0</v>
      </c>
      <c r="M141" s="101">
        <f t="shared" si="20"/>
        <v>0</v>
      </c>
      <c r="N141" s="101">
        <f t="shared" si="20"/>
        <v>0</v>
      </c>
      <c r="O141" s="101">
        <f t="shared" si="20"/>
        <v>0</v>
      </c>
      <c r="P141" s="101">
        <f t="shared" si="20"/>
        <v>0</v>
      </c>
    </row>
    <row r="142" spans="1:16" x14ac:dyDescent="0.3">
      <c r="A142" s="706" t="s">
        <v>179</v>
      </c>
      <c r="B142" s="706"/>
      <c r="C142" s="706"/>
      <c r="D142" s="706"/>
      <c r="E142" s="706"/>
      <c r="F142" s="706"/>
      <c r="G142" s="706"/>
      <c r="H142" s="101">
        <f>H132+H141</f>
        <v>80732595.340000004</v>
      </c>
      <c r="I142" s="101">
        <f t="shared" ref="I142:P142" si="21">I132+I141</f>
        <v>0</v>
      </c>
      <c r="J142" s="101">
        <f t="shared" si="21"/>
        <v>80732595.340000004</v>
      </c>
      <c r="K142" s="101">
        <f t="shared" si="21"/>
        <v>0</v>
      </c>
      <c r="L142" s="101">
        <f t="shared" si="21"/>
        <v>0</v>
      </c>
      <c r="M142" s="101">
        <f t="shared" si="21"/>
        <v>0</v>
      </c>
      <c r="N142" s="101">
        <f t="shared" si="21"/>
        <v>0</v>
      </c>
      <c r="O142" s="101">
        <f t="shared" si="21"/>
        <v>0</v>
      </c>
      <c r="P142" s="101">
        <f t="shared" si="21"/>
        <v>0</v>
      </c>
    </row>
    <row r="143" spans="1:16" x14ac:dyDescent="0.3">
      <c r="A143" s="725" t="s">
        <v>201</v>
      </c>
      <c r="B143" s="726"/>
      <c r="C143" s="726"/>
      <c r="D143" s="726"/>
      <c r="E143" s="726"/>
      <c r="F143" s="726"/>
      <c r="G143" s="726"/>
      <c r="H143" s="726"/>
      <c r="I143" s="726"/>
      <c r="J143" s="726"/>
      <c r="K143" s="726"/>
      <c r="L143" s="726"/>
      <c r="M143" s="726"/>
      <c r="N143" s="726"/>
      <c r="O143" s="726"/>
      <c r="P143" s="727"/>
    </row>
    <row r="144" spans="1:16" x14ac:dyDescent="0.3">
      <c r="A144" s="82" t="s">
        <v>42</v>
      </c>
      <c r="B144" s="28" t="s">
        <v>43</v>
      </c>
      <c r="C144" s="28" t="s">
        <v>100</v>
      </c>
      <c r="D144" s="58" t="s">
        <v>202</v>
      </c>
      <c r="E144" s="29" t="s">
        <v>46</v>
      </c>
      <c r="F144" s="46" t="s">
        <v>47</v>
      </c>
      <c r="G144" s="46" t="s">
        <v>203</v>
      </c>
      <c r="H144" s="32">
        <v>4554000</v>
      </c>
      <c r="I144" s="32"/>
      <c r="J144" s="26">
        <f t="shared" ref="J144:J145" si="22">H144+I144</f>
        <v>4554000</v>
      </c>
      <c r="K144" s="32">
        <v>0</v>
      </c>
      <c r="L144" s="32"/>
      <c r="M144" s="26">
        <f t="shared" ref="M144:M145" si="23">K144+L144</f>
        <v>0</v>
      </c>
      <c r="N144" s="32">
        <v>0</v>
      </c>
      <c r="O144" s="147"/>
      <c r="P144" s="148">
        <f t="shared" ref="P144:P145" si="24">N144+O144</f>
        <v>0</v>
      </c>
    </row>
    <row r="145" spans="1:16" x14ac:dyDescent="0.3">
      <c r="A145" s="82" t="s">
        <v>50</v>
      </c>
      <c r="B145" s="28" t="s">
        <v>43</v>
      </c>
      <c r="C145" s="28" t="s">
        <v>100</v>
      </c>
      <c r="D145" s="58" t="s">
        <v>202</v>
      </c>
      <c r="E145" s="29" t="s">
        <v>51</v>
      </c>
      <c r="F145" s="46" t="s">
        <v>52</v>
      </c>
      <c r="G145" s="46" t="s">
        <v>203</v>
      </c>
      <c r="H145" s="32">
        <v>1375308</v>
      </c>
      <c r="I145" s="32"/>
      <c r="J145" s="26">
        <f t="shared" si="22"/>
        <v>1375308</v>
      </c>
      <c r="K145" s="32">
        <v>0</v>
      </c>
      <c r="L145" s="32"/>
      <c r="M145" s="26">
        <f t="shared" si="23"/>
        <v>0</v>
      </c>
      <c r="N145" s="32">
        <v>0</v>
      </c>
      <c r="O145" s="147"/>
      <c r="P145" s="148">
        <f t="shared" si="24"/>
        <v>0</v>
      </c>
    </row>
    <row r="146" spans="1:16" ht="15" thickBot="1" x14ac:dyDescent="0.35">
      <c r="A146" s="728" t="s">
        <v>204</v>
      </c>
      <c r="B146" s="728"/>
      <c r="C146" s="728"/>
      <c r="D146" s="728"/>
      <c r="E146" s="728"/>
      <c r="F146" s="728"/>
      <c r="G146" s="728"/>
      <c r="H146" s="149">
        <f>SUM(H144:H145)</f>
        <v>5929308</v>
      </c>
      <c r="I146" s="149">
        <f t="shared" ref="I146:P146" si="25">SUM(I144:I145)</f>
        <v>0</v>
      </c>
      <c r="J146" s="149">
        <f t="shared" si="25"/>
        <v>5929308</v>
      </c>
      <c r="K146" s="149">
        <f t="shared" si="25"/>
        <v>0</v>
      </c>
      <c r="L146" s="149">
        <f t="shared" si="25"/>
        <v>0</v>
      </c>
      <c r="M146" s="149">
        <f t="shared" si="25"/>
        <v>0</v>
      </c>
      <c r="N146" s="149">
        <f t="shared" si="25"/>
        <v>0</v>
      </c>
      <c r="O146" s="149">
        <f t="shared" si="25"/>
        <v>0</v>
      </c>
      <c r="P146" s="149">
        <f t="shared" si="25"/>
        <v>0</v>
      </c>
    </row>
    <row r="147" spans="1:16" ht="15" thickBot="1" x14ac:dyDescent="0.35">
      <c r="A147" s="729" t="s">
        <v>205</v>
      </c>
      <c r="B147" s="730"/>
      <c r="C147" s="730"/>
      <c r="D147" s="730"/>
      <c r="E147" s="730"/>
      <c r="F147" s="730"/>
      <c r="G147" s="730"/>
      <c r="H147" s="730"/>
      <c r="I147" s="730"/>
      <c r="J147" s="730"/>
      <c r="K147" s="730"/>
      <c r="L147" s="730"/>
      <c r="M147" s="730"/>
      <c r="N147" s="730"/>
      <c r="O147" s="730"/>
      <c r="P147" s="731"/>
    </row>
    <row r="148" spans="1:16" x14ac:dyDescent="0.3">
      <c r="A148" s="150" t="s">
        <v>42</v>
      </c>
      <c r="B148" s="56" t="s">
        <v>43</v>
      </c>
      <c r="C148" s="56" t="s">
        <v>100</v>
      </c>
      <c r="D148" s="56" t="s">
        <v>206</v>
      </c>
      <c r="E148" s="56" t="s">
        <v>46</v>
      </c>
      <c r="F148" s="56" t="s">
        <v>47</v>
      </c>
      <c r="G148" s="46" t="s">
        <v>207</v>
      </c>
      <c r="H148" s="151">
        <v>251508</v>
      </c>
      <c r="I148" s="152"/>
      <c r="J148" s="26">
        <f t="shared" ref="J148:J149" si="26">H148+I148</f>
        <v>251508</v>
      </c>
      <c r="K148" s="26">
        <v>0</v>
      </c>
      <c r="L148" s="153"/>
      <c r="M148" s="26">
        <f t="shared" ref="M148:M149" si="27">K148+L148</f>
        <v>0</v>
      </c>
      <c r="N148" s="32">
        <v>0</v>
      </c>
      <c r="O148" s="147"/>
      <c r="P148" s="148">
        <f t="shared" ref="P148:P149" si="28">N148+O148</f>
        <v>0</v>
      </c>
    </row>
    <row r="149" spans="1:16" x14ac:dyDescent="0.3">
      <c r="A149" s="37" t="s">
        <v>50</v>
      </c>
      <c r="B149" s="61" t="s">
        <v>43</v>
      </c>
      <c r="C149" s="61" t="s">
        <v>100</v>
      </c>
      <c r="D149" s="61" t="s">
        <v>206</v>
      </c>
      <c r="E149" s="61" t="s">
        <v>51</v>
      </c>
      <c r="F149" s="61" t="s">
        <v>52</v>
      </c>
      <c r="G149" s="161" t="s">
        <v>207</v>
      </c>
      <c r="H149" s="154">
        <v>75955.42</v>
      </c>
      <c r="I149" s="162"/>
      <c r="J149" s="51">
        <f t="shared" si="26"/>
        <v>75955.42</v>
      </c>
      <c r="K149" s="51">
        <v>0</v>
      </c>
      <c r="L149" s="156"/>
      <c r="M149" s="51">
        <f t="shared" si="27"/>
        <v>0</v>
      </c>
      <c r="N149" s="38">
        <v>0</v>
      </c>
      <c r="O149" s="163"/>
      <c r="P149" s="164">
        <f t="shared" si="28"/>
        <v>0</v>
      </c>
    </row>
    <row r="150" spans="1:16" x14ac:dyDescent="0.3">
      <c r="A150" s="706" t="s">
        <v>208</v>
      </c>
      <c r="B150" s="706"/>
      <c r="C150" s="706"/>
      <c r="D150" s="706"/>
      <c r="E150" s="706"/>
      <c r="F150" s="706"/>
      <c r="G150" s="706"/>
      <c r="H150" s="98">
        <f>SUM(H148:H149)</f>
        <v>327463.42</v>
      </c>
      <c r="I150" s="98">
        <f>SUM(I148:I149)</f>
        <v>0</v>
      </c>
      <c r="J150" s="98">
        <f>H150+I150</f>
        <v>327463.42</v>
      </c>
      <c r="K150" s="98">
        <f t="shared" ref="K150" si="29">SUM(K148:K149)</f>
        <v>0</v>
      </c>
      <c r="L150" s="98"/>
      <c r="M150" s="98"/>
      <c r="N150" s="98">
        <f>SUM(N148:N149)</f>
        <v>0</v>
      </c>
      <c r="O150" s="98"/>
      <c r="P150" s="98"/>
    </row>
    <row r="151" spans="1:16" ht="30" customHeight="1" x14ac:dyDescent="0.3">
      <c r="A151" s="735" t="s">
        <v>216</v>
      </c>
      <c r="B151" s="736"/>
      <c r="C151" s="736"/>
      <c r="D151" s="736"/>
      <c r="E151" s="736"/>
      <c r="F151" s="736"/>
      <c r="G151" s="736"/>
      <c r="H151" s="736"/>
      <c r="I151" s="736"/>
      <c r="J151" s="736"/>
      <c r="K151" s="736"/>
      <c r="L151" s="736"/>
      <c r="M151" s="736"/>
      <c r="N151" s="736"/>
      <c r="O151" s="736"/>
      <c r="P151" s="737"/>
    </row>
    <row r="152" spans="1:16" x14ac:dyDescent="0.3">
      <c r="A152" s="150" t="s">
        <v>42</v>
      </c>
      <c r="B152" s="56" t="s">
        <v>43</v>
      </c>
      <c r="C152" s="56" t="s">
        <v>100</v>
      </c>
      <c r="D152" s="58" t="s">
        <v>217</v>
      </c>
      <c r="E152" s="58" t="s">
        <v>46</v>
      </c>
      <c r="F152" s="56" t="s">
        <v>47</v>
      </c>
      <c r="G152" s="46" t="s">
        <v>218</v>
      </c>
      <c r="H152" s="155">
        <v>99000</v>
      </c>
      <c r="I152" s="155"/>
      <c r="J152" s="26">
        <f t="shared" ref="J152:J153" si="30">H152+I152</f>
        <v>99000</v>
      </c>
      <c r="K152" s="32">
        <v>0</v>
      </c>
      <c r="L152" s="34"/>
      <c r="M152" s="26">
        <f t="shared" ref="M152:M153" si="31">K152+L152</f>
        <v>0</v>
      </c>
      <c r="N152" s="32">
        <v>0</v>
      </c>
      <c r="O152" s="147"/>
      <c r="P152" s="148">
        <f t="shared" ref="P152:P153" si="32">N152+O152</f>
        <v>0</v>
      </c>
    </row>
    <row r="153" spans="1:16" x14ac:dyDescent="0.3">
      <c r="A153" s="37" t="s">
        <v>50</v>
      </c>
      <c r="B153" s="61" t="s">
        <v>43</v>
      </c>
      <c r="C153" s="61" t="s">
        <v>100</v>
      </c>
      <c r="D153" s="58" t="s">
        <v>217</v>
      </c>
      <c r="E153" s="58" t="s">
        <v>51</v>
      </c>
      <c r="F153" s="61" t="s">
        <v>52</v>
      </c>
      <c r="G153" s="46" t="s">
        <v>218</v>
      </c>
      <c r="H153" s="155">
        <v>29898</v>
      </c>
      <c r="I153" s="155"/>
      <c r="J153" s="51">
        <f t="shared" si="30"/>
        <v>29898</v>
      </c>
      <c r="K153" s="32">
        <v>0</v>
      </c>
      <c r="L153" s="34"/>
      <c r="M153" s="51">
        <f t="shared" si="31"/>
        <v>0</v>
      </c>
      <c r="N153" s="32">
        <v>0</v>
      </c>
      <c r="O153" s="147"/>
      <c r="P153" s="164">
        <f t="shared" si="32"/>
        <v>0</v>
      </c>
    </row>
    <row r="154" spans="1:16" x14ac:dyDescent="0.3">
      <c r="A154" s="706" t="s">
        <v>215</v>
      </c>
      <c r="B154" s="706"/>
      <c r="C154" s="706"/>
      <c r="D154" s="706"/>
      <c r="E154" s="706"/>
      <c r="F154" s="706"/>
      <c r="G154" s="706"/>
      <c r="H154" s="98">
        <f>SUM(H152:H153)</f>
        <v>128898</v>
      </c>
      <c r="I154" s="98">
        <f t="shared" ref="I154:P154" si="33">SUM(I152:I153)</f>
        <v>0</v>
      </c>
      <c r="J154" s="98">
        <f t="shared" si="33"/>
        <v>128898</v>
      </c>
      <c r="K154" s="98">
        <f t="shared" si="33"/>
        <v>0</v>
      </c>
      <c r="L154" s="98">
        <f t="shared" si="33"/>
        <v>0</v>
      </c>
      <c r="M154" s="98">
        <f t="shared" si="33"/>
        <v>0</v>
      </c>
      <c r="N154" s="98">
        <f t="shared" si="33"/>
        <v>0</v>
      </c>
      <c r="O154" s="98">
        <f t="shared" si="33"/>
        <v>0</v>
      </c>
      <c r="P154" s="98">
        <f t="shared" si="33"/>
        <v>0</v>
      </c>
    </row>
    <row r="155" spans="1:16" ht="28.95" customHeight="1" x14ac:dyDescent="0.3">
      <c r="A155" s="723" t="s">
        <v>160</v>
      </c>
      <c r="B155" s="687"/>
      <c r="C155" s="687"/>
      <c r="D155" s="687"/>
      <c r="E155" s="687"/>
      <c r="F155" s="687"/>
      <c r="G155" s="687"/>
      <c r="H155" s="687"/>
      <c r="I155" s="687"/>
      <c r="J155" s="687"/>
      <c r="K155" s="687"/>
      <c r="L155" s="687"/>
      <c r="M155" s="687"/>
      <c r="N155" s="687"/>
      <c r="O155" s="687"/>
      <c r="P155" s="724"/>
    </row>
    <row r="156" spans="1:16" ht="26.4" x14ac:dyDescent="0.3">
      <c r="A156" s="104" t="s">
        <v>161</v>
      </c>
      <c r="B156" s="40">
        <v>10</v>
      </c>
      <c r="C156" s="40" t="s">
        <v>162</v>
      </c>
      <c r="D156" s="45" t="s">
        <v>163</v>
      </c>
      <c r="E156" s="45" t="s">
        <v>174</v>
      </c>
      <c r="F156" s="45" t="s">
        <v>165</v>
      </c>
      <c r="G156" s="45" t="s">
        <v>182</v>
      </c>
      <c r="H156" s="32">
        <v>1916000</v>
      </c>
      <c r="I156" s="32"/>
      <c r="J156" s="32">
        <f>H156+I156</f>
        <v>1916000</v>
      </c>
      <c r="K156" s="32">
        <v>0</v>
      </c>
      <c r="L156" s="32"/>
      <c r="M156" s="32">
        <f>K156+L156</f>
        <v>0</v>
      </c>
      <c r="N156" s="32">
        <v>0</v>
      </c>
      <c r="O156" s="97"/>
      <c r="P156" s="32">
        <f>N156+O156</f>
        <v>0</v>
      </c>
    </row>
    <row r="157" spans="1:16" x14ac:dyDescent="0.3">
      <c r="A157" s="708" t="s">
        <v>167</v>
      </c>
      <c r="B157" s="709"/>
      <c r="C157" s="709"/>
      <c r="D157" s="709"/>
      <c r="E157" s="709"/>
      <c r="F157" s="709"/>
      <c r="G157" s="710"/>
      <c r="H157" s="101">
        <f t="shared" ref="H157:P157" si="34">SUM(H156:H156)</f>
        <v>1916000</v>
      </c>
      <c r="I157" s="101">
        <f t="shared" si="34"/>
        <v>0</v>
      </c>
      <c r="J157" s="101">
        <f t="shared" si="34"/>
        <v>1916000</v>
      </c>
      <c r="K157" s="101">
        <f t="shared" si="34"/>
        <v>0</v>
      </c>
      <c r="L157" s="101">
        <f t="shared" si="34"/>
        <v>0</v>
      </c>
      <c r="M157" s="101">
        <f t="shared" si="34"/>
        <v>0</v>
      </c>
      <c r="N157" s="101">
        <f t="shared" si="34"/>
        <v>0</v>
      </c>
      <c r="O157" s="101">
        <f t="shared" si="34"/>
        <v>0</v>
      </c>
      <c r="P157" s="101">
        <f t="shared" si="34"/>
        <v>0</v>
      </c>
    </row>
    <row r="158" spans="1:16" ht="25.2" customHeight="1" x14ac:dyDescent="0.3">
      <c r="A158" s="711" t="s">
        <v>168</v>
      </c>
      <c r="B158" s="712"/>
      <c r="C158" s="712"/>
      <c r="D158" s="712"/>
      <c r="E158" s="712"/>
      <c r="F158" s="712"/>
      <c r="G158" s="712"/>
      <c r="H158" s="712"/>
      <c r="I158" s="712"/>
      <c r="J158" s="712"/>
      <c r="K158" s="712"/>
      <c r="L158" s="712"/>
      <c r="M158" s="712"/>
      <c r="N158" s="712"/>
      <c r="O158" s="712"/>
      <c r="P158" s="713"/>
    </row>
    <row r="159" spans="1:16" ht="25.2" customHeight="1" x14ac:dyDescent="0.3">
      <c r="A159" s="82" t="s">
        <v>236</v>
      </c>
      <c r="B159" s="106" t="s">
        <v>43</v>
      </c>
      <c r="C159" s="106" t="s">
        <v>100</v>
      </c>
      <c r="D159" s="107" t="s">
        <v>169</v>
      </c>
      <c r="E159" s="107" t="s">
        <v>54</v>
      </c>
      <c r="F159" s="107" t="s">
        <v>235</v>
      </c>
      <c r="G159" s="108" t="s">
        <v>170</v>
      </c>
      <c r="H159" s="32">
        <v>24196.5</v>
      </c>
      <c r="I159" s="32"/>
      <c r="J159" s="32">
        <f>H159+I159</f>
        <v>24196.5</v>
      </c>
      <c r="K159" s="32">
        <v>0</v>
      </c>
      <c r="L159" s="32"/>
      <c r="M159" s="32">
        <f>K159+L159</f>
        <v>0</v>
      </c>
      <c r="N159" s="32">
        <v>0</v>
      </c>
      <c r="O159" s="97"/>
      <c r="P159" s="32">
        <f>N159+O159</f>
        <v>0</v>
      </c>
    </row>
    <row r="160" spans="1:16" ht="25.2" customHeight="1" x14ac:dyDescent="0.3">
      <c r="A160" s="105" t="s">
        <v>175</v>
      </c>
      <c r="B160" s="40" t="s">
        <v>172</v>
      </c>
      <c r="C160" s="40" t="s">
        <v>173</v>
      </c>
      <c r="D160" s="45" t="s">
        <v>169</v>
      </c>
      <c r="E160" s="45" t="s">
        <v>174</v>
      </c>
      <c r="F160" s="45" t="s">
        <v>171</v>
      </c>
      <c r="G160" s="45" t="s">
        <v>170</v>
      </c>
      <c r="H160" s="32">
        <v>93777</v>
      </c>
      <c r="I160" s="32"/>
      <c r="J160" s="32">
        <f>H160+I160</f>
        <v>93777</v>
      </c>
      <c r="K160" s="32">
        <v>0</v>
      </c>
      <c r="L160" s="32"/>
      <c r="M160" s="32">
        <f>K160+L160</f>
        <v>0</v>
      </c>
      <c r="N160" s="32">
        <v>0</v>
      </c>
      <c r="O160" s="97"/>
      <c r="P160" s="32">
        <f>N160+O160</f>
        <v>0</v>
      </c>
    </row>
    <row r="161" spans="1:16" ht="26.4" x14ac:dyDescent="0.3">
      <c r="A161" s="105" t="s">
        <v>161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165</v>
      </c>
      <c r="G161" s="108" t="s">
        <v>170</v>
      </c>
      <c r="H161" s="32">
        <v>1077130</v>
      </c>
      <c r="I161" s="32"/>
      <c r="J161" s="32">
        <f>H161+I161</f>
        <v>1077130</v>
      </c>
      <c r="K161" s="32">
        <v>0</v>
      </c>
      <c r="L161" s="32"/>
      <c r="M161" s="32">
        <f t="shared" ref="M161:M162" si="35">K161+L161</f>
        <v>0</v>
      </c>
      <c r="N161" s="32">
        <v>0</v>
      </c>
      <c r="O161" s="97"/>
      <c r="P161" s="32">
        <f t="shared" ref="P161:P162" si="36">N161+O161</f>
        <v>0</v>
      </c>
    </row>
    <row r="162" spans="1:16" x14ac:dyDescent="0.3">
      <c r="A162" s="40" t="s">
        <v>91</v>
      </c>
      <c r="B162" s="106" t="s">
        <v>43</v>
      </c>
      <c r="C162" s="106" t="s">
        <v>100</v>
      </c>
      <c r="D162" s="107" t="s">
        <v>169</v>
      </c>
      <c r="E162" s="107" t="s">
        <v>164</v>
      </c>
      <c r="F162" s="107" t="s">
        <v>92</v>
      </c>
      <c r="G162" s="108" t="s">
        <v>170</v>
      </c>
      <c r="H162" s="32">
        <v>1717.5</v>
      </c>
      <c r="I162" s="32"/>
      <c r="J162" s="32">
        <f>H162+I162</f>
        <v>1717.5</v>
      </c>
      <c r="K162" s="32">
        <v>0</v>
      </c>
      <c r="L162" s="32"/>
      <c r="M162" s="32">
        <f t="shared" si="35"/>
        <v>0</v>
      </c>
      <c r="N162" s="32">
        <v>0</v>
      </c>
      <c r="O162" s="97"/>
      <c r="P162" s="32">
        <f t="shared" si="36"/>
        <v>0</v>
      </c>
    </row>
    <row r="163" spans="1:16" x14ac:dyDescent="0.3">
      <c r="A163" s="708" t="s">
        <v>176</v>
      </c>
      <c r="B163" s="709"/>
      <c r="C163" s="709"/>
      <c r="D163" s="709"/>
      <c r="E163" s="709"/>
      <c r="F163" s="709"/>
      <c r="G163" s="710"/>
      <c r="H163" s="101">
        <f>SUM(H159:H162)</f>
        <v>1196821</v>
      </c>
      <c r="I163" s="101">
        <f t="shared" ref="I163:P163" si="37">SUM(I159:I162)</f>
        <v>0</v>
      </c>
      <c r="J163" s="101">
        <f t="shared" si="37"/>
        <v>1196821</v>
      </c>
      <c r="K163" s="101">
        <f t="shared" si="37"/>
        <v>0</v>
      </c>
      <c r="L163" s="101">
        <f t="shared" si="37"/>
        <v>0</v>
      </c>
      <c r="M163" s="101">
        <f t="shared" si="37"/>
        <v>0</v>
      </c>
      <c r="N163" s="101">
        <f t="shared" si="37"/>
        <v>0</v>
      </c>
      <c r="O163" s="101">
        <f t="shared" si="37"/>
        <v>0</v>
      </c>
      <c r="P163" s="101">
        <f t="shared" si="37"/>
        <v>0</v>
      </c>
    </row>
    <row r="164" spans="1:16" x14ac:dyDescent="0.3">
      <c r="A164" s="717" t="s">
        <v>187</v>
      </c>
      <c r="B164" s="718"/>
      <c r="C164" s="718"/>
      <c r="D164" s="718"/>
      <c r="E164" s="718"/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9"/>
    </row>
    <row r="165" spans="1:16" ht="26.4" x14ac:dyDescent="0.3">
      <c r="A165" s="129" t="s">
        <v>81</v>
      </c>
      <c r="B165" s="130" t="s">
        <v>43</v>
      </c>
      <c r="C165" s="131" t="s">
        <v>100</v>
      </c>
      <c r="D165" s="131" t="s">
        <v>188</v>
      </c>
      <c r="E165" s="131">
        <v>244</v>
      </c>
      <c r="F165" s="131" t="s">
        <v>82</v>
      </c>
      <c r="G165" s="132" t="s">
        <v>189</v>
      </c>
      <c r="H165" s="32">
        <v>3150000</v>
      </c>
      <c r="I165" s="32"/>
      <c r="J165" s="32">
        <f>H165+I165</f>
        <v>3150000</v>
      </c>
      <c r="K165" s="32">
        <v>0</v>
      </c>
      <c r="L165" s="32"/>
      <c r="M165" s="32">
        <f t="shared" ref="M165" si="38">K165+L165</f>
        <v>0</v>
      </c>
      <c r="N165" s="32">
        <v>0</v>
      </c>
      <c r="O165" s="97"/>
      <c r="P165" s="32">
        <f t="shared" ref="P165" si="39">N165+O165</f>
        <v>0</v>
      </c>
    </row>
    <row r="166" spans="1:16" x14ac:dyDescent="0.3">
      <c r="A166" s="708" t="s">
        <v>190</v>
      </c>
      <c r="B166" s="709"/>
      <c r="C166" s="709"/>
      <c r="D166" s="709"/>
      <c r="E166" s="709"/>
      <c r="F166" s="709"/>
      <c r="G166" s="710"/>
      <c r="H166" s="101">
        <f>SUM(H165)</f>
        <v>3150000</v>
      </c>
      <c r="I166" s="101">
        <f t="shared" ref="I166:P166" si="40">SUM(I165)</f>
        <v>0</v>
      </c>
      <c r="J166" s="101">
        <f t="shared" si="40"/>
        <v>3150000</v>
      </c>
      <c r="K166" s="101">
        <f t="shared" si="40"/>
        <v>0</v>
      </c>
      <c r="L166" s="101">
        <f t="shared" si="40"/>
        <v>0</v>
      </c>
      <c r="M166" s="101">
        <f t="shared" si="40"/>
        <v>0</v>
      </c>
      <c r="N166" s="101">
        <f t="shared" si="40"/>
        <v>0</v>
      </c>
      <c r="O166" s="101">
        <f t="shared" si="40"/>
        <v>0</v>
      </c>
      <c r="P166" s="101">
        <f t="shared" si="40"/>
        <v>0</v>
      </c>
    </row>
    <row r="167" spans="1:16" x14ac:dyDescent="0.3">
      <c r="A167" s="720" t="s">
        <v>191</v>
      </c>
      <c r="B167" s="721"/>
      <c r="C167" s="721"/>
      <c r="D167" s="721"/>
      <c r="E167" s="721"/>
      <c r="F167" s="721"/>
      <c r="G167" s="721"/>
      <c r="H167" s="721"/>
      <c r="I167" s="721"/>
      <c r="J167" s="721"/>
      <c r="K167" s="721"/>
      <c r="L167" s="721"/>
      <c r="M167" s="721"/>
      <c r="N167" s="721"/>
      <c r="O167" s="721"/>
      <c r="P167" s="722"/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193</v>
      </c>
      <c r="E168" s="134" t="s">
        <v>174</v>
      </c>
      <c r="F168" s="134" t="s">
        <v>171</v>
      </c>
      <c r="G168" s="132" t="s">
        <v>195</v>
      </c>
      <c r="H168" s="32">
        <v>9394</v>
      </c>
      <c r="I168" s="32"/>
      <c r="J168" s="32">
        <f t="shared" ref="J168:J171" si="41">H168+I168</f>
        <v>9394</v>
      </c>
      <c r="K168" s="32">
        <v>0</v>
      </c>
      <c r="L168" s="32"/>
      <c r="M168" s="32">
        <f t="shared" ref="M168:M171" si="42">K168+L168</f>
        <v>0</v>
      </c>
      <c r="N168" s="32">
        <v>0</v>
      </c>
      <c r="O168" s="97"/>
      <c r="P168" s="32">
        <f t="shared" ref="P168:P171" si="43">N168+O168</f>
        <v>0</v>
      </c>
    </row>
    <row r="169" spans="1:16" x14ac:dyDescent="0.3">
      <c r="A169" s="133" t="s">
        <v>259</v>
      </c>
      <c r="B169" s="133" t="s">
        <v>172</v>
      </c>
      <c r="C169" s="133" t="s">
        <v>173</v>
      </c>
      <c r="D169" s="134" t="s">
        <v>194</v>
      </c>
      <c r="E169" s="134" t="s">
        <v>174</v>
      </c>
      <c r="F169" s="134" t="s">
        <v>171</v>
      </c>
      <c r="G169" s="132" t="s">
        <v>48</v>
      </c>
      <c r="H169" s="32">
        <v>4026</v>
      </c>
      <c r="I169" s="32"/>
      <c r="J169" s="32">
        <f t="shared" si="41"/>
        <v>4026</v>
      </c>
      <c r="K169" s="32">
        <v>0</v>
      </c>
      <c r="L169" s="32"/>
      <c r="M169" s="32">
        <f t="shared" si="42"/>
        <v>0</v>
      </c>
      <c r="N169" s="32">
        <v>0</v>
      </c>
      <c r="O169" s="97"/>
      <c r="P169" s="32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193</v>
      </c>
      <c r="E170" s="134" t="s">
        <v>164</v>
      </c>
      <c r="F170" s="134" t="s">
        <v>165</v>
      </c>
      <c r="G170" s="132" t="s">
        <v>195</v>
      </c>
      <c r="H170" s="32">
        <v>1359589</v>
      </c>
      <c r="I170" s="32"/>
      <c r="J170" s="32">
        <f t="shared" si="41"/>
        <v>1359589</v>
      </c>
      <c r="K170" s="32">
        <v>0</v>
      </c>
      <c r="L170" s="32"/>
      <c r="M170" s="32">
        <f t="shared" si="42"/>
        <v>0</v>
      </c>
      <c r="N170" s="32">
        <v>0</v>
      </c>
      <c r="O170" s="97"/>
      <c r="P170" s="32">
        <f t="shared" si="43"/>
        <v>0</v>
      </c>
    </row>
    <row r="171" spans="1:16" ht="26.4" x14ac:dyDescent="0.3">
      <c r="A171" s="133" t="s">
        <v>192</v>
      </c>
      <c r="B171" s="133" t="s">
        <v>172</v>
      </c>
      <c r="C171" s="133" t="s">
        <v>173</v>
      </c>
      <c r="D171" s="134" t="s">
        <v>194</v>
      </c>
      <c r="E171" s="134" t="s">
        <v>164</v>
      </c>
      <c r="F171" s="134" t="s">
        <v>165</v>
      </c>
      <c r="G171" s="132" t="s">
        <v>48</v>
      </c>
      <c r="H171" s="32">
        <v>582681</v>
      </c>
      <c r="I171" s="32"/>
      <c r="J171" s="32">
        <f t="shared" si="41"/>
        <v>582681</v>
      </c>
      <c r="K171" s="32">
        <v>0</v>
      </c>
      <c r="L171" s="32"/>
      <c r="M171" s="32">
        <f t="shared" si="42"/>
        <v>0</v>
      </c>
      <c r="N171" s="32">
        <v>0</v>
      </c>
      <c r="O171" s="97"/>
      <c r="P171" s="32">
        <f t="shared" si="43"/>
        <v>0</v>
      </c>
    </row>
    <row r="172" spans="1:16" x14ac:dyDescent="0.3">
      <c r="A172" s="708" t="s">
        <v>196</v>
      </c>
      <c r="B172" s="709"/>
      <c r="C172" s="709"/>
      <c r="D172" s="709"/>
      <c r="E172" s="709"/>
      <c r="F172" s="709"/>
      <c r="G172" s="710"/>
      <c r="H172" s="101">
        <f>SUM(H168:H171)</f>
        <v>1955690</v>
      </c>
      <c r="I172" s="101">
        <f t="shared" ref="I172:P172" si="44">SUM(I168:I171)</f>
        <v>0</v>
      </c>
      <c r="J172" s="101">
        <f>SUM(J168:J171)</f>
        <v>1955690</v>
      </c>
      <c r="K172" s="101">
        <f t="shared" si="44"/>
        <v>0</v>
      </c>
      <c r="L172" s="101">
        <f t="shared" si="44"/>
        <v>0</v>
      </c>
      <c r="M172" s="101">
        <f t="shared" si="44"/>
        <v>0</v>
      </c>
      <c r="N172" s="101">
        <f t="shared" si="44"/>
        <v>0</v>
      </c>
      <c r="O172" s="101">
        <f t="shared" si="44"/>
        <v>0</v>
      </c>
      <c r="P172" s="101">
        <f t="shared" si="44"/>
        <v>0</v>
      </c>
    </row>
    <row r="173" spans="1:16" x14ac:dyDescent="0.3">
      <c r="A173" s="738" t="s">
        <v>260</v>
      </c>
      <c r="B173" s="739"/>
      <c r="C173" s="739"/>
      <c r="D173" s="739"/>
      <c r="E173" s="739"/>
      <c r="F173" s="739"/>
      <c r="G173" s="739"/>
      <c r="H173" s="739"/>
      <c r="I173" s="739"/>
      <c r="J173" s="739"/>
      <c r="K173" s="739"/>
      <c r="L173" s="739"/>
      <c r="M173" s="739"/>
      <c r="N173" s="739"/>
      <c r="O173" s="739"/>
      <c r="P173" s="740"/>
    </row>
    <row r="174" spans="1:16" x14ac:dyDescent="0.3">
      <c r="A174" s="40" t="s">
        <v>73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74</v>
      </c>
      <c r="G174" s="132" t="s">
        <v>225</v>
      </c>
      <c r="H174" s="32">
        <v>305248.5</v>
      </c>
      <c r="I174" s="32"/>
      <c r="J174" s="32">
        <f t="shared" ref="J174:J179" si="45">H174+I174</f>
        <v>305248.5</v>
      </c>
      <c r="K174" s="32">
        <v>0</v>
      </c>
      <c r="L174" s="32"/>
      <c r="M174" s="32">
        <f t="shared" ref="M174:M185" si="46">K174+L174</f>
        <v>0</v>
      </c>
      <c r="N174" s="32">
        <v>0</v>
      </c>
      <c r="O174" s="97"/>
      <c r="P174" s="32">
        <f t="shared" ref="P174:P185" si="47">N174+O174</f>
        <v>0</v>
      </c>
    </row>
    <row r="175" spans="1:16" x14ac:dyDescent="0.3">
      <c r="A175" s="82" t="s">
        <v>220</v>
      </c>
      <c r="B175" s="133" t="s">
        <v>43</v>
      </c>
      <c r="C175" s="133" t="s">
        <v>100</v>
      </c>
      <c r="D175" s="134" t="s">
        <v>224</v>
      </c>
      <c r="E175" s="134" t="s">
        <v>54</v>
      </c>
      <c r="F175" s="134" t="s">
        <v>219</v>
      </c>
      <c r="G175" s="132" t="s">
        <v>225</v>
      </c>
      <c r="H175" s="32">
        <v>1363461.3</v>
      </c>
      <c r="I175" s="32"/>
      <c r="J175" s="32">
        <f t="shared" si="45"/>
        <v>1363461.3</v>
      </c>
      <c r="K175" s="32">
        <v>0</v>
      </c>
      <c r="L175" s="32"/>
      <c r="M175" s="32">
        <f t="shared" si="46"/>
        <v>0</v>
      </c>
      <c r="N175" s="32">
        <v>0</v>
      </c>
      <c r="O175" s="97"/>
      <c r="P175" s="32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92</v>
      </c>
      <c r="G176" s="132" t="s">
        <v>225</v>
      </c>
      <c r="H176" s="32">
        <v>34990.199999999997</v>
      </c>
      <c r="I176" s="32"/>
      <c r="J176" s="32">
        <f>H176+I176</f>
        <v>34990.199999999997</v>
      </c>
      <c r="K176" s="32"/>
      <c r="L176" s="32"/>
      <c r="M176" s="32"/>
      <c r="N176" s="32"/>
      <c r="O176" s="97"/>
      <c r="P176" s="32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74</v>
      </c>
      <c r="G177" s="132" t="s">
        <v>48</v>
      </c>
      <c r="H177" s="32">
        <v>33916.5</v>
      </c>
      <c r="I177" s="32"/>
      <c r="J177" s="32">
        <f>H177+I177</f>
        <v>33916.5</v>
      </c>
      <c r="K177" s="32">
        <v>0</v>
      </c>
      <c r="L177" s="32"/>
      <c r="M177" s="32">
        <f>K177+L177</f>
        <v>0</v>
      </c>
      <c r="N177" s="32">
        <v>0</v>
      </c>
      <c r="O177" s="97"/>
      <c r="P177" s="32">
        <f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219</v>
      </c>
      <c r="G178" s="132" t="s">
        <v>48</v>
      </c>
      <c r="H178" s="32">
        <v>151495.70000000001</v>
      </c>
      <c r="I178" s="32"/>
      <c r="J178" s="32">
        <f t="shared" si="45"/>
        <v>151495.70000000001</v>
      </c>
      <c r="K178" s="32">
        <v>0</v>
      </c>
      <c r="L178" s="32"/>
      <c r="M178" s="32">
        <f t="shared" si="46"/>
        <v>0</v>
      </c>
      <c r="N178" s="32">
        <v>0</v>
      </c>
      <c r="O178" s="97"/>
      <c r="P178" s="32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333" t="s">
        <v>48</v>
      </c>
      <c r="H179" s="32">
        <v>3887.8</v>
      </c>
      <c r="I179" s="32"/>
      <c r="J179" s="32">
        <f t="shared" si="45"/>
        <v>3887.8</v>
      </c>
      <c r="K179" s="32"/>
      <c r="L179" s="32"/>
      <c r="M179" s="32"/>
      <c r="N179" s="32"/>
      <c r="O179" s="97"/>
      <c r="P179" s="32"/>
    </row>
    <row r="180" spans="1:16" x14ac:dyDescent="0.3">
      <c r="A180" s="708" t="s">
        <v>230</v>
      </c>
      <c r="B180" s="709"/>
      <c r="C180" s="709"/>
      <c r="D180" s="709"/>
      <c r="E180" s="709"/>
      <c r="F180" s="709"/>
      <c r="G180" s="710"/>
      <c r="H180" s="101">
        <f>SUM(H174:H179)</f>
        <v>1893000</v>
      </c>
      <c r="I180" s="101">
        <f t="shared" ref="I180:P180" si="48">SUM(I174:I179)</f>
        <v>0</v>
      </c>
      <c r="J180" s="101">
        <f t="shared" si="48"/>
        <v>1893000</v>
      </c>
      <c r="K180" s="101">
        <f t="shared" si="48"/>
        <v>0</v>
      </c>
      <c r="L180" s="101">
        <f t="shared" si="48"/>
        <v>0</v>
      </c>
      <c r="M180" s="101">
        <f t="shared" si="48"/>
        <v>0</v>
      </c>
      <c r="N180" s="101">
        <f t="shared" si="48"/>
        <v>0</v>
      </c>
      <c r="O180" s="101">
        <f t="shared" si="48"/>
        <v>0</v>
      </c>
      <c r="P180" s="101">
        <f t="shared" si="48"/>
        <v>0</v>
      </c>
    </row>
    <row r="181" spans="1:16" x14ac:dyDescent="0.3">
      <c r="A181" s="717" t="s">
        <v>245</v>
      </c>
      <c r="B181" s="718"/>
      <c r="C181" s="718"/>
      <c r="D181" s="718"/>
      <c r="E181" s="718"/>
      <c r="F181" s="718"/>
      <c r="G181" s="718"/>
      <c r="H181" s="718"/>
      <c r="I181" s="718"/>
      <c r="J181" s="718"/>
      <c r="K181" s="718"/>
      <c r="L181" s="718"/>
      <c r="M181" s="718"/>
      <c r="N181" s="718"/>
      <c r="O181" s="718"/>
      <c r="P181" s="719"/>
    </row>
    <row r="182" spans="1:16" x14ac:dyDescent="0.3">
      <c r="A182" s="129" t="s">
        <v>81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82</v>
      </c>
      <c r="G182" s="132" t="s">
        <v>244</v>
      </c>
      <c r="H182" s="32">
        <v>417539.76999999996</v>
      </c>
      <c r="I182" s="32"/>
      <c r="J182" s="32">
        <f>SUM(H182:I182)</f>
        <v>417539.76999999996</v>
      </c>
      <c r="K182" s="32">
        <v>0</v>
      </c>
      <c r="L182" s="32"/>
      <c r="M182" s="32">
        <f t="shared" si="46"/>
        <v>0</v>
      </c>
      <c r="N182" s="32">
        <v>0</v>
      </c>
      <c r="O182" s="97"/>
      <c r="P182" s="32">
        <f t="shared" si="47"/>
        <v>0</v>
      </c>
    </row>
    <row r="183" spans="1:16" x14ac:dyDescent="0.3">
      <c r="A183" s="40" t="s">
        <v>241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240</v>
      </c>
      <c r="G183" s="132" t="s">
        <v>244</v>
      </c>
      <c r="H183" s="32">
        <v>18586</v>
      </c>
      <c r="I183" s="32"/>
      <c r="J183" s="32">
        <f t="shared" ref="J183:J185" si="49">SUM(H183:I183)</f>
        <v>18586</v>
      </c>
      <c r="K183" s="32">
        <v>0</v>
      </c>
      <c r="L183" s="32"/>
      <c r="M183" s="32">
        <f t="shared" si="46"/>
        <v>0</v>
      </c>
      <c r="N183" s="32">
        <v>0</v>
      </c>
      <c r="O183" s="97"/>
      <c r="P183" s="32">
        <f t="shared" si="47"/>
        <v>0</v>
      </c>
    </row>
    <row r="184" spans="1:16" x14ac:dyDescent="0.3">
      <c r="A184" s="40" t="s">
        <v>91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92</v>
      </c>
      <c r="G184" s="132" t="s">
        <v>244</v>
      </c>
      <c r="H184" s="32">
        <v>82686.27</v>
      </c>
      <c r="I184" s="32"/>
      <c r="J184" s="32">
        <f t="shared" si="49"/>
        <v>82686.27</v>
      </c>
      <c r="K184" s="32">
        <v>0</v>
      </c>
      <c r="L184" s="32"/>
      <c r="M184" s="32">
        <f t="shared" si="46"/>
        <v>0</v>
      </c>
      <c r="N184" s="32">
        <v>0</v>
      </c>
      <c r="O184" s="97"/>
      <c r="P184" s="32">
        <f t="shared" si="47"/>
        <v>0</v>
      </c>
    </row>
    <row r="185" spans="1:16" ht="24" x14ac:dyDescent="0.3">
      <c r="A185" s="40" t="s">
        <v>83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346" t="s">
        <v>84</v>
      </c>
      <c r="G185" s="132" t="s">
        <v>244</v>
      </c>
      <c r="H185" s="32">
        <v>4077.7300000000005</v>
      </c>
      <c r="I185" s="32"/>
      <c r="J185" s="32">
        <f t="shared" si="49"/>
        <v>4077.7300000000005</v>
      </c>
      <c r="K185" s="32">
        <v>0</v>
      </c>
      <c r="L185" s="32"/>
      <c r="M185" s="32">
        <f t="shared" si="46"/>
        <v>0</v>
      </c>
      <c r="N185" s="32">
        <v>0</v>
      </c>
      <c r="O185" s="97"/>
      <c r="P185" s="32">
        <f t="shared" si="47"/>
        <v>0</v>
      </c>
    </row>
    <row r="186" spans="1:16" x14ac:dyDescent="0.3">
      <c r="A186" s="708" t="s">
        <v>246</v>
      </c>
      <c r="B186" s="709"/>
      <c r="C186" s="709"/>
      <c r="D186" s="709"/>
      <c r="E186" s="709"/>
      <c r="F186" s="709"/>
      <c r="G186" s="710"/>
      <c r="H186" s="101">
        <f>SUM(H182:H185)</f>
        <v>522889.76999999996</v>
      </c>
      <c r="I186" s="101">
        <f t="shared" ref="I186:P186" si="50">SUM(I182:I185)</f>
        <v>0</v>
      </c>
      <c r="J186" s="101">
        <f t="shared" si="50"/>
        <v>522889.76999999996</v>
      </c>
      <c r="K186" s="101">
        <f t="shared" si="50"/>
        <v>0</v>
      </c>
      <c r="L186" s="101">
        <f t="shared" si="50"/>
        <v>0</v>
      </c>
      <c r="M186" s="101">
        <f t="shared" si="50"/>
        <v>0</v>
      </c>
      <c r="N186" s="101">
        <f t="shared" si="50"/>
        <v>0</v>
      </c>
      <c r="O186" s="101">
        <f t="shared" si="50"/>
        <v>0</v>
      </c>
      <c r="P186" s="101">
        <f t="shared" si="50"/>
        <v>0</v>
      </c>
    </row>
    <row r="187" spans="1:16" x14ac:dyDescent="0.3">
      <c r="A187" s="701" t="s">
        <v>131</v>
      </c>
      <c r="B187" s="701"/>
      <c r="C187" s="701"/>
      <c r="D187" s="701"/>
      <c r="E187" s="701"/>
      <c r="F187" s="701"/>
      <c r="G187" s="701"/>
      <c r="H187" s="103">
        <f t="shared" ref="H187:P187" si="51">H67+H106+H109+H121+H125+H157+H163+H142+H166+H172+H150+H146+H154+H180+H186</f>
        <v>130296495.09999999</v>
      </c>
      <c r="I187" s="103">
        <f t="shared" si="51"/>
        <v>0</v>
      </c>
      <c r="J187" s="103">
        <f t="shared" si="51"/>
        <v>130296495.09999999</v>
      </c>
      <c r="K187" s="103">
        <f t="shared" si="51"/>
        <v>33521479.18</v>
      </c>
      <c r="L187" s="103">
        <f t="shared" si="51"/>
        <v>0</v>
      </c>
      <c r="M187" s="103">
        <f t="shared" si="51"/>
        <v>33521479.18</v>
      </c>
      <c r="N187" s="103">
        <f t="shared" si="51"/>
        <v>34259965.640000001</v>
      </c>
      <c r="O187" s="103">
        <f t="shared" si="51"/>
        <v>0</v>
      </c>
      <c r="P187" s="103">
        <f t="shared" si="51"/>
        <v>34259965.640000001</v>
      </c>
    </row>
    <row r="188" spans="1:1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6" x14ac:dyDescent="0.3">
      <c r="A189" s="72" t="s">
        <v>132</v>
      </c>
      <c r="B189" s="73"/>
      <c r="C189" s="72"/>
      <c r="D189" s="72"/>
      <c r="E189" s="698" t="s">
        <v>133</v>
      </c>
      <c r="F189" s="698"/>
      <c r="G189" s="698"/>
      <c r="H189" s="1"/>
      <c r="I189" s="1"/>
      <c r="J189" s="1"/>
      <c r="K189" s="1"/>
      <c r="L189" s="1"/>
      <c r="M189" s="1"/>
      <c r="N189" s="1"/>
    </row>
    <row r="190" spans="1:16" x14ac:dyDescent="0.3">
      <c r="A190" s="2" t="s">
        <v>134</v>
      </c>
      <c r="B190" s="696" t="s">
        <v>135</v>
      </c>
      <c r="C190" s="699"/>
      <c r="D190" s="699"/>
      <c r="E190" s="699" t="s">
        <v>136</v>
      </c>
      <c r="F190" s="699"/>
      <c r="G190" s="699"/>
      <c r="H190" s="1"/>
      <c r="I190" s="1"/>
      <c r="J190" s="1"/>
      <c r="K190" s="1"/>
      <c r="L190" s="1"/>
      <c r="M190" s="1"/>
      <c r="N190" s="1"/>
    </row>
    <row r="191" spans="1:16" x14ac:dyDescent="0.3">
      <c r="A191" s="2"/>
      <c r="B191" s="431"/>
      <c r="C191" s="431"/>
      <c r="D191" s="431"/>
      <c r="E191" s="431"/>
      <c r="F191" s="431"/>
      <c r="G191" s="431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152</v>
      </c>
      <c r="B192" s="73"/>
      <c r="C192" s="75"/>
      <c r="D192" s="75"/>
      <c r="E192" s="5"/>
      <c r="F192" s="695" t="s">
        <v>138</v>
      </c>
      <c r="G192" s="695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7"/>
      <c r="D193" s="697"/>
      <c r="E193" s="76"/>
      <c r="F193" s="697" t="s">
        <v>136</v>
      </c>
      <c r="G193" s="697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153</v>
      </c>
      <c r="B195" s="73"/>
      <c r="C195" s="75"/>
      <c r="D195" s="75"/>
      <c r="E195" s="5"/>
      <c r="F195" s="695" t="s">
        <v>140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141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</sheetData>
  <mergeCells count="59">
    <mergeCell ref="F192:G192"/>
    <mergeCell ref="B193:D193"/>
    <mergeCell ref="F193:G193"/>
    <mergeCell ref="F195:G195"/>
    <mergeCell ref="B196:D196"/>
    <mergeCell ref="F196:G196"/>
    <mergeCell ref="B190:D190"/>
    <mergeCell ref="E190:G190"/>
    <mergeCell ref="A163:G163"/>
    <mergeCell ref="A164:P164"/>
    <mergeCell ref="A166:G166"/>
    <mergeCell ref="A167:P167"/>
    <mergeCell ref="A172:G172"/>
    <mergeCell ref="A173:P173"/>
    <mergeCell ref="A180:G180"/>
    <mergeCell ref="A181:P181"/>
    <mergeCell ref="A186:G186"/>
    <mergeCell ref="A187:G187"/>
    <mergeCell ref="E189:G189"/>
    <mergeCell ref="A158:P158"/>
    <mergeCell ref="A132:G132"/>
    <mergeCell ref="A141:G141"/>
    <mergeCell ref="A142:G142"/>
    <mergeCell ref="A143:P143"/>
    <mergeCell ref="A146:G146"/>
    <mergeCell ref="A147:P147"/>
    <mergeCell ref="A150:G150"/>
    <mergeCell ref="A151:P151"/>
    <mergeCell ref="A154:G154"/>
    <mergeCell ref="A155:P155"/>
    <mergeCell ref="A157:G157"/>
    <mergeCell ref="A126:P127"/>
    <mergeCell ref="A67:G67"/>
    <mergeCell ref="A68:P68"/>
    <mergeCell ref="A106:G106"/>
    <mergeCell ref="A107:P107"/>
    <mergeCell ref="A109:G109"/>
    <mergeCell ref="A110:N111"/>
    <mergeCell ref="A115:G115"/>
    <mergeCell ref="A120:G120"/>
    <mergeCell ref="A121:G121"/>
    <mergeCell ref="A122:N122"/>
    <mergeCell ref="A125:G125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7" header="0.15748031496062992" footer="0.59055118110236227"/>
  <pageSetup paperSize="9" scale="53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topLeftCell="A61" zoomScale="80" zoomScaleNormal="80" workbookViewId="0">
      <selection activeCell="A108" sqref="A108:P11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4.554687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177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181</v>
      </c>
      <c r="C24" s="703"/>
      <c r="D24" s="703"/>
      <c r="E24" s="703"/>
      <c r="F24" s="703"/>
      <c r="G24" s="703"/>
      <c r="H24" s="703"/>
      <c r="I24" s="703"/>
      <c r="J24" s="95" t="str">
        <f>H19</f>
        <v>21 января 2025 года</v>
      </c>
      <c r="K24" s="1"/>
      <c r="L24" s="1"/>
      <c r="M24" s="1"/>
      <c r="P24" s="10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14"/>
      <c r="M25" s="114"/>
      <c r="O25" s="114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14"/>
      <c r="M26" s="114"/>
      <c r="O26" s="114" t="s">
        <v>16</v>
      </c>
      <c r="P26" s="17" t="str">
        <f>H19</f>
        <v>21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10"/>
      <c r="I27" s="110"/>
      <c r="J27" s="110"/>
      <c r="L27" s="114"/>
      <c r="M27" s="114"/>
      <c r="O27" s="114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10"/>
      <c r="I28" s="110"/>
      <c r="J28" s="110"/>
      <c r="L28" s="114"/>
      <c r="M28" s="114"/>
      <c r="O28" s="114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14"/>
      <c r="M29" s="114"/>
      <c r="O29" s="114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14"/>
      <c r="M30" s="114"/>
      <c r="O30" s="114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14"/>
      <c r="M31" s="114"/>
      <c r="O31" s="114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14"/>
      <c r="M32" s="114"/>
      <c r="O32" s="114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45674</v>
      </c>
      <c r="I34" s="112" t="s">
        <v>150</v>
      </c>
      <c r="J34" s="112" t="s">
        <v>151</v>
      </c>
      <c r="K34" s="96">
        <f>H34</f>
        <v>45674</v>
      </c>
      <c r="L34" s="112" t="s">
        <v>150</v>
      </c>
      <c r="M34" s="112" t="s">
        <v>151</v>
      </c>
      <c r="N34" s="96">
        <f>H34</f>
        <v>45674</v>
      </c>
      <c r="O34" s="112" t="s">
        <v>150</v>
      </c>
      <c r="P34" s="112" t="s">
        <v>151</v>
      </c>
    </row>
    <row r="35" spans="1:16" x14ac:dyDescent="0.3">
      <c r="A35" s="111">
        <v>1</v>
      </c>
      <c r="B35" s="111">
        <f t="shared" ref="B35:G35" si="0">SUM(A35+1)</f>
        <v>2</v>
      </c>
      <c r="C35" s="111">
        <f t="shared" si="0"/>
        <v>3</v>
      </c>
      <c r="D35" s="111">
        <f t="shared" si="0"/>
        <v>4</v>
      </c>
      <c r="E35" s="111">
        <f t="shared" si="0"/>
        <v>5</v>
      </c>
      <c r="F35" s="111">
        <f t="shared" si="0"/>
        <v>6</v>
      </c>
      <c r="G35" s="111">
        <f t="shared" si="0"/>
        <v>7</v>
      </c>
      <c r="H35" s="111">
        <v>8</v>
      </c>
      <c r="I35" s="111">
        <v>9</v>
      </c>
      <c r="J35" s="111">
        <v>10</v>
      </c>
      <c r="K35" s="111">
        <v>11</v>
      </c>
      <c r="L35" s="111">
        <v>12</v>
      </c>
      <c r="M35" s="111">
        <v>13</v>
      </c>
      <c r="N35" s="111">
        <v>14</v>
      </c>
      <c r="O35" s="111">
        <v>15</v>
      </c>
      <c r="P35" s="111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73700</v>
      </c>
      <c r="I51" s="32">
        <v>41600</v>
      </c>
      <c r="J51" s="32">
        <f t="shared" si="1"/>
        <v>115300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49305.919999999998</v>
      </c>
      <c r="I53" s="32"/>
      <c r="J53" s="32">
        <f t="shared" si="1"/>
        <v>49305.919999999998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11978035.860000001</v>
      </c>
      <c r="I60" s="83">
        <f t="shared" ref="I60:P60" si="4">SUM(I37:I59)</f>
        <v>41600</v>
      </c>
      <c r="J60" s="83">
        <f t="shared" si="4"/>
        <v>12019635.860000001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111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7" si="5">H63+I63</f>
        <v>30000</v>
      </c>
      <c r="K63" s="32">
        <v>20000</v>
      </c>
      <c r="L63" s="32"/>
      <c r="M63" s="32">
        <f t="shared" ref="M63:M87" si="6">K63+L63</f>
        <v>20000</v>
      </c>
      <c r="N63" s="32">
        <v>20000</v>
      </c>
      <c r="O63" s="32"/>
      <c r="P63" s="32">
        <f t="shared" ref="P63:P87" si="7">N63+O63</f>
        <v>20000</v>
      </c>
    </row>
    <row r="64" spans="1:16" x14ac:dyDescent="0.3">
      <c r="A64" s="111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111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>
        <v>0</v>
      </c>
      <c r="I65" s="32">
        <v>300</v>
      </c>
      <c r="J65" s="32">
        <f t="shared" si="5"/>
        <v>300</v>
      </c>
      <c r="K65" s="32">
        <v>0</v>
      </c>
      <c r="L65" s="32"/>
      <c r="M65" s="32">
        <f t="shared" si="6"/>
        <v>0</v>
      </c>
      <c r="N65" s="32">
        <v>0</v>
      </c>
      <c r="O65" s="32"/>
      <c r="P65" s="32">
        <f t="shared" si="7"/>
        <v>0</v>
      </c>
    </row>
    <row r="66" spans="1:16" x14ac:dyDescent="0.3">
      <c r="A66" s="81" t="s">
        <v>58</v>
      </c>
      <c r="B66" s="28" t="s">
        <v>43</v>
      </c>
      <c r="C66" s="28" t="s">
        <v>100</v>
      </c>
      <c r="D66" s="29" t="s">
        <v>101</v>
      </c>
      <c r="E66" s="29" t="s">
        <v>59</v>
      </c>
      <c r="F66" s="29" t="s">
        <v>60</v>
      </c>
      <c r="G66" s="29" t="s">
        <v>48</v>
      </c>
      <c r="H66" s="32">
        <v>3576721.75</v>
      </c>
      <c r="I66" s="32"/>
      <c r="J66" s="32">
        <f t="shared" si="5"/>
        <v>3576721.75</v>
      </c>
      <c r="K66" s="32">
        <v>4226794.0999999996</v>
      </c>
      <c r="L66" s="32"/>
      <c r="M66" s="32">
        <f t="shared" si="6"/>
        <v>4226794.0999999996</v>
      </c>
      <c r="N66" s="32">
        <v>4420314.8899999997</v>
      </c>
      <c r="O66" s="32"/>
      <c r="P66" s="32">
        <f t="shared" si="7"/>
        <v>4420314.8899999997</v>
      </c>
    </row>
    <row r="67" spans="1:16" x14ac:dyDescent="0.3">
      <c r="A67" s="40" t="s">
        <v>61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62</v>
      </c>
      <c r="G67" s="29" t="s">
        <v>48</v>
      </c>
      <c r="H67" s="32">
        <v>1343722.52</v>
      </c>
      <c r="I67" s="32"/>
      <c r="J67" s="32">
        <f t="shared" si="5"/>
        <v>1343722.52</v>
      </c>
      <c r="K67" s="32">
        <v>1902380.6</v>
      </c>
      <c r="L67" s="32"/>
      <c r="M67" s="32">
        <f t="shared" si="6"/>
        <v>1902380.6</v>
      </c>
      <c r="N67" s="32">
        <v>1983351.63</v>
      </c>
      <c r="O67" s="32"/>
      <c r="P67" s="32">
        <f t="shared" si="7"/>
        <v>1983351.63</v>
      </c>
    </row>
    <row r="68" spans="1:16" x14ac:dyDescent="0.3">
      <c r="A68" s="40" t="s">
        <v>63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64</v>
      </c>
      <c r="G68" s="29" t="s">
        <v>48</v>
      </c>
      <c r="H68" s="32">
        <v>121057.60000000001</v>
      </c>
      <c r="I68" s="32"/>
      <c r="J68" s="32">
        <f t="shared" si="5"/>
        <v>121057.60000000001</v>
      </c>
      <c r="K68" s="32">
        <v>172092.96</v>
      </c>
      <c r="L68" s="32"/>
      <c r="M68" s="32">
        <f t="shared" si="6"/>
        <v>172092.96</v>
      </c>
      <c r="N68" s="32">
        <v>179678.2</v>
      </c>
      <c r="O68" s="32"/>
      <c r="P68" s="32">
        <f t="shared" si="7"/>
        <v>179678.2</v>
      </c>
    </row>
    <row r="69" spans="1:16" x14ac:dyDescent="0.3">
      <c r="A69" s="40" t="s">
        <v>65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66</v>
      </c>
      <c r="G69" s="29" t="s">
        <v>48</v>
      </c>
      <c r="H69" s="32">
        <v>182131.20000000001</v>
      </c>
      <c r="I69" s="32"/>
      <c r="J69" s="32">
        <f t="shared" si="5"/>
        <v>182131.20000000001</v>
      </c>
      <c r="K69" s="32">
        <v>295668.96000000002</v>
      </c>
      <c r="L69" s="32"/>
      <c r="M69" s="32">
        <f t="shared" si="6"/>
        <v>295668.96000000002</v>
      </c>
      <c r="N69" s="32">
        <v>308699.12</v>
      </c>
      <c r="O69" s="32"/>
      <c r="P69" s="32">
        <f t="shared" si="7"/>
        <v>308699.12</v>
      </c>
    </row>
    <row r="70" spans="1:16" x14ac:dyDescent="0.3">
      <c r="A70" s="81" t="s">
        <v>67</v>
      </c>
      <c r="B70" s="28" t="s">
        <v>43</v>
      </c>
      <c r="C70" s="28" t="s">
        <v>100</v>
      </c>
      <c r="D70" s="29" t="s">
        <v>101</v>
      </c>
      <c r="E70" s="29" t="s">
        <v>54</v>
      </c>
      <c r="F70" s="29" t="s">
        <v>68</v>
      </c>
      <c r="G70" s="29" t="s">
        <v>48</v>
      </c>
      <c r="H70" s="32">
        <v>59536.4</v>
      </c>
      <c r="I70" s="32"/>
      <c r="J70" s="32">
        <f t="shared" si="5"/>
        <v>59536.4</v>
      </c>
      <c r="K70" s="32">
        <v>84527.22</v>
      </c>
      <c r="L70" s="32"/>
      <c r="M70" s="32">
        <f t="shared" si="6"/>
        <v>84527.22</v>
      </c>
      <c r="N70" s="32">
        <v>86184.55</v>
      </c>
      <c r="O70" s="32"/>
      <c r="P70" s="32">
        <f t="shared" si="7"/>
        <v>86184.55</v>
      </c>
    </row>
    <row r="71" spans="1:16" ht="24" x14ac:dyDescent="0.3">
      <c r="A71" s="40" t="s">
        <v>69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70</v>
      </c>
      <c r="G71" s="29" t="s">
        <v>48</v>
      </c>
      <c r="H71" s="32">
        <v>13200</v>
      </c>
      <c r="I71" s="32"/>
      <c r="J71" s="32">
        <f t="shared" si="5"/>
        <v>13200</v>
      </c>
      <c r="K71" s="32">
        <v>18000</v>
      </c>
      <c r="L71" s="32"/>
      <c r="M71" s="32">
        <f t="shared" si="6"/>
        <v>18000</v>
      </c>
      <c r="N71" s="32">
        <v>22500</v>
      </c>
      <c r="O71" s="32"/>
      <c r="P71" s="32">
        <f t="shared" si="7"/>
        <v>22500</v>
      </c>
    </row>
    <row r="72" spans="1:16" ht="24" x14ac:dyDescent="0.3">
      <c r="A72" s="81" t="s">
        <v>102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72</v>
      </c>
      <c r="G72" s="29" t="s">
        <v>48</v>
      </c>
      <c r="H72" s="32">
        <v>94200</v>
      </c>
      <c r="I72" s="32"/>
      <c r="J72" s="32">
        <f t="shared" si="5"/>
        <v>94200</v>
      </c>
      <c r="K72" s="32">
        <v>85500</v>
      </c>
      <c r="L72" s="32"/>
      <c r="M72" s="32">
        <f t="shared" si="6"/>
        <v>85500</v>
      </c>
      <c r="N72" s="32">
        <v>106875</v>
      </c>
      <c r="O72" s="32"/>
      <c r="P72" s="32">
        <f t="shared" si="7"/>
        <v>106875</v>
      </c>
    </row>
    <row r="73" spans="1:16" x14ac:dyDescent="0.3">
      <c r="A73" s="40" t="s">
        <v>73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74</v>
      </c>
      <c r="G73" s="29" t="s">
        <v>48</v>
      </c>
      <c r="H73" s="32">
        <v>120000</v>
      </c>
      <c r="I73" s="32"/>
      <c r="J73" s="32">
        <f t="shared" si="5"/>
        <v>120000</v>
      </c>
      <c r="K73" s="32">
        <v>100000</v>
      </c>
      <c r="L73" s="32"/>
      <c r="M73" s="32">
        <f t="shared" si="6"/>
        <v>100000</v>
      </c>
      <c r="N73" s="32">
        <v>100000</v>
      </c>
      <c r="O73" s="32"/>
      <c r="P73" s="32">
        <f t="shared" si="7"/>
        <v>100000</v>
      </c>
    </row>
    <row r="74" spans="1:16" x14ac:dyDescent="0.3">
      <c r="A74" s="40" t="s">
        <v>75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76</v>
      </c>
      <c r="G74" s="29" t="s">
        <v>48</v>
      </c>
      <c r="H74" s="32"/>
      <c r="I74" s="32"/>
      <c r="J74" s="32">
        <f t="shared" si="5"/>
        <v>0</v>
      </c>
      <c r="K74" s="34"/>
      <c r="L74" s="34"/>
      <c r="M74" s="32">
        <f t="shared" si="6"/>
        <v>0</v>
      </c>
      <c r="N74" s="34"/>
      <c r="O74" s="32"/>
      <c r="P74" s="32">
        <f t="shared" si="7"/>
        <v>0</v>
      </c>
    </row>
    <row r="75" spans="1:16" x14ac:dyDescent="0.3">
      <c r="A75" s="40" t="s">
        <v>77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78</v>
      </c>
      <c r="G75" s="29" t="s">
        <v>48</v>
      </c>
      <c r="H75" s="32">
        <v>121000</v>
      </c>
      <c r="I75" s="32">
        <v>-41600</v>
      </c>
      <c r="J75" s="32">
        <f t="shared" si="5"/>
        <v>79400</v>
      </c>
      <c r="K75" s="32">
        <v>99250</v>
      </c>
      <c r="L75" s="32"/>
      <c r="M75" s="32">
        <f t="shared" si="6"/>
        <v>99250</v>
      </c>
      <c r="N75" s="32">
        <v>124062.5</v>
      </c>
      <c r="O75" s="32"/>
      <c r="P75" s="32">
        <f t="shared" si="7"/>
        <v>124062.5</v>
      </c>
    </row>
    <row r="76" spans="1:16" x14ac:dyDescent="0.3">
      <c r="A76" s="111" t="s">
        <v>103</v>
      </c>
      <c r="B76" s="40" t="s">
        <v>43</v>
      </c>
      <c r="C76" s="40" t="s">
        <v>100</v>
      </c>
      <c r="D76" s="29" t="s">
        <v>101</v>
      </c>
      <c r="E76" s="111">
        <v>244</v>
      </c>
      <c r="F76" s="42">
        <v>226500</v>
      </c>
      <c r="G76" s="29" t="s">
        <v>48</v>
      </c>
      <c r="H76" s="32">
        <v>195300</v>
      </c>
      <c r="I76" s="32"/>
      <c r="J76" s="32">
        <f t="shared" si="5"/>
        <v>195300</v>
      </c>
      <c r="K76" s="32">
        <v>244125</v>
      </c>
      <c r="L76" s="32"/>
      <c r="M76" s="32">
        <f t="shared" si="6"/>
        <v>244125</v>
      </c>
      <c r="N76" s="32">
        <v>305156.25</v>
      </c>
      <c r="O76" s="32"/>
      <c r="P76" s="32">
        <f t="shared" si="7"/>
        <v>305156.25</v>
      </c>
    </row>
    <row r="77" spans="1:16" ht="24" x14ac:dyDescent="0.3">
      <c r="A77" s="40" t="s">
        <v>79</v>
      </c>
      <c r="B77" s="40" t="s">
        <v>43</v>
      </c>
      <c r="C77" s="40" t="s">
        <v>100</v>
      </c>
      <c r="D77" s="29" t="s">
        <v>101</v>
      </c>
      <c r="E77" s="111">
        <v>244</v>
      </c>
      <c r="F77" s="42">
        <v>226800</v>
      </c>
      <c r="G77" s="29" t="s">
        <v>48</v>
      </c>
      <c r="H77" s="32">
        <v>335000</v>
      </c>
      <c r="I77" s="32"/>
      <c r="J77" s="32">
        <f t="shared" si="5"/>
        <v>335000</v>
      </c>
      <c r="K77" s="32">
        <v>337000</v>
      </c>
      <c r="L77" s="32"/>
      <c r="M77" s="32">
        <f t="shared" si="6"/>
        <v>337000</v>
      </c>
      <c r="N77" s="32">
        <v>337000</v>
      </c>
      <c r="O77" s="32"/>
      <c r="P77" s="32">
        <f t="shared" si="7"/>
        <v>337000</v>
      </c>
    </row>
    <row r="78" spans="1:16" x14ac:dyDescent="0.3">
      <c r="A78" s="40" t="s">
        <v>81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82</v>
      </c>
      <c r="G78" s="29" t="s">
        <v>48</v>
      </c>
      <c r="H78" s="32">
        <v>100000</v>
      </c>
      <c r="I78" s="32">
        <v>-300</v>
      </c>
      <c r="J78" s="32">
        <f t="shared" si="5"/>
        <v>99700</v>
      </c>
      <c r="K78" s="32">
        <v>100000</v>
      </c>
      <c r="L78" s="32"/>
      <c r="M78" s="32">
        <f t="shared" si="6"/>
        <v>100000</v>
      </c>
      <c r="N78" s="32">
        <v>100000</v>
      </c>
      <c r="O78" s="32"/>
      <c r="P78" s="32">
        <f t="shared" si="7"/>
        <v>100000</v>
      </c>
    </row>
    <row r="79" spans="1:16" x14ac:dyDescent="0.3">
      <c r="A79" s="40" t="s">
        <v>104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105</v>
      </c>
      <c r="G79" s="29" t="s">
        <v>48</v>
      </c>
      <c r="H79" s="32">
        <v>14000</v>
      </c>
      <c r="I79" s="32"/>
      <c r="J79" s="32">
        <f t="shared" si="5"/>
        <v>14000</v>
      </c>
      <c r="K79" s="32">
        <v>14000</v>
      </c>
      <c r="L79" s="32"/>
      <c r="M79" s="32">
        <f t="shared" si="6"/>
        <v>14000</v>
      </c>
      <c r="N79" s="32">
        <v>16000</v>
      </c>
      <c r="O79" s="32"/>
      <c r="P79" s="32">
        <f t="shared" si="7"/>
        <v>16000</v>
      </c>
    </row>
    <row r="80" spans="1:16" ht="24" x14ac:dyDescent="0.3">
      <c r="A80" s="40" t="s">
        <v>83</v>
      </c>
      <c r="B80" s="28" t="s">
        <v>43</v>
      </c>
      <c r="C80" s="28" t="s">
        <v>100</v>
      </c>
      <c r="D80" s="29" t="s">
        <v>101</v>
      </c>
      <c r="E80" s="29" t="s">
        <v>54</v>
      </c>
      <c r="F80" s="43" t="s">
        <v>84</v>
      </c>
      <c r="G80" s="29" t="s">
        <v>48</v>
      </c>
      <c r="H80" s="32">
        <v>40000</v>
      </c>
      <c r="I80" s="32"/>
      <c r="J80" s="32">
        <f t="shared" si="5"/>
        <v>40000</v>
      </c>
      <c r="K80" s="32">
        <v>40000</v>
      </c>
      <c r="L80" s="32"/>
      <c r="M80" s="32">
        <f t="shared" si="6"/>
        <v>40000</v>
      </c>
      <c r="N80" s="32">
        <v>40000</v>
      </c>
      <c r="O80" s="32"/>
      <c r="P80" s="32">
        <f t="shared" si="7"/>
        <v>40000</v>
      </c>
    </row>
    <row r="81" spans="1:16" x14ac:dyDescent="0.3">
      <c r="A81" s="82" t="s">
        <v>85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86</v>
      </c>
      <c r="G81" s="29" t="s">
        <v>48</v>
      </c>
      <c r="H81" s="32">
        <v>30000</v>
      </c>
      <c r="I81" s="32"/>
      <c r="J81" s="32">
        <f t="shared" si="5"/>
        <v>30000</v>
      </c>
      <c r="K81" s="32">
        <v>30000</v>
      </c>
      <c r="L81" s="32"/>
      <c r="M81" s="32">
        <f t="shared" si="6"/>
        <v>30000</v>
      </c>
      <c r="N81" s="32">
        <v>30000</v>
      </c>
      <c r="O81" s="32"/>
      <c r="P81" s="32">
        <f t="shared" si="7"/>
        <v>30000</v>
      </c>
    </row>
    <row r="82" spans="1:16" x14ac:dyDescent="0.3">
      <c r="A82" s="40" t="s">
        <v>89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90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40" t="s">
        <v>106</v>
      </c>
      <c r="B83" s="44" t="s">
        <v>43</v>
      </c>
      <c r="C83" s="44" t="s">
        <v>100</v>
      </c>
      <c r="D83" s="29" t="s">
        <v>101</v>
      </c>
      <c r="E83" s="43" t="s">
        <v>54</v>
      </c>
      <c r="F83" s="43" t="s">
        <v>107</v>
      </c>
      <c r="G83" s="29" t="s">
        <v>48</v>
      </c>
      <c r="H83" s="32">
        <v>22500</v>
      </c>
      <c r="I83" s="32"/>
      <c r="J83" s="32">
        <f t="shared" si="5"/>
        <v>22500</v>
      </c>
      <c r="K83" s="32">
        <v>22500</v>
      </c>
      <c r="L83" s="32"/>
      <c r="M83" s="32">
        <f t="shared" si="6"/>
        <v>22500</v>
      </c>
      <c r="N83" s="32">
        <v>22500</v>
      </c>
      <c r="O83" s="32"/>
      <c r="P83" s="32">
        <f t="shared" si="7"/>
        <v>22500</v>
      </c>
    </row>
    <row r="84" spans="1:16" x14ac:dyDescent="0.3">
      <c r="A84" s="40" t="s">
        <v>91</v>
      </c>
      <c r="B84" s="28" t="s">
        <v>43</v>
      </c>
      <c r="C84" s="28" t="s">
        <v>100</v>
      </c>
      <c r="D84" s="29" t="s">
        <v>101</v>
      </c>
      <c r="E84" s="45" t="s">
        <v>54</v>
      </c>
      <c r="F84" s="45" t="s">
        <v>92</v>
      </c>
      <c r="G84" s="45" t="s">
        <v>48</v>
      </c>
      <c r="H84" s="32">
        <v>80000</v>
      </c>
      <c r="I84" s="32"/>
      <c r="J84" s="32">
        <f t="shared" si="5"/>
        <v>80000</v>
      </c>
      <c r="K84" s="32">
        <v>80000</v>
      </c>
      <c r="L84" s="32"/>
      <c r="M84" s="32">
        <f t="shared" si="6"/>
        <v>80000</v>
      </c>
      <c r="N84" s="32">
        <v>80000</v>
      </c>
      <c r="O84" s="32"/>
      <c r="P84" s="32">
        <f t="shared" si="7"/>
        <v>80000</v>
      </c>
    </row>
    <row r="85" spans="1:16" x14ac:dyDescent="0.3">
      <c r="A85" s="40" t="s">
        <v>93</v>
      </c>
      <c r="B85" s="28" t="s">
        <v>43</v>
      </c>
      <c r="C85" s="28" t="s">
        <v>100</v>
      </c>
      <c r="D85" s="29" t="s">
        <v>101</v>
      </c>
      <c r="E85" s="29" t="s">
        <v>94</v>
      </c>
      <c r="F85" s="46" t="s">
        <v>95</v>
      </c>
      <c r="G85" s="46" t="s">
        <v>48</v>
      </c>
      <c r="H85" s="32">
        <v>60238</v>
      </c>
      <c r="I85" s="32"/>
      <c r="J85" s="32">
        <f t="shared" si="5"/>
        <v>60238</v>
      </c>
      <c r="K85" s="32">
        <v>60238</v>
      </c>
      <c r="L85" s="32"/>
      <c r="M85" s="32">
        <f t="shared" si="6"/>
        <v>60238</v>
      </c>
      <c r="N85" s="32">
        <v>60238</v>
      </c>
      <c r="O85" s="32"/>
      <c r="P85" s="32">
        <f t="shared" si="7"/>
        <v>60238</v>
      </c>
    </row>
    <row r="86" spans="1:16" x14ac:dyDescent="0.3">
      <c r="A86" s="40" t="s">
        <v>108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97</v>
      </c>
      <c r="G86" s="46" t="s">
        <v>48</v>
      </c>
      <c r="H86" s="32">
        <v>25281</v>
      </c>
      <c r="I86" s="32"/>
      <c r="J86" s="32">
        <f t="shared" si="5"/>
        <v>25281</v>
      </c>
      <c r="K86" s="32">
        <v>25281</v>
      </c>
      <c r="L86" s="32"/>
      <c r="M86" s="32">
        <f t="shared" si="6"/>
        <v>25281</v>
      </c>
      <c r="N86" s="32">
        <v>25281</v>
      </c>
      <c r="O86" s="32"/>
      <c r="P86" s="32">
        <f t="shared" si="7"/>
        <v>25281</v>
      </c>
    </row>
    <row r="87" spans="1:16" x14ac:dyDescent="0.3">
      <c r="A87" s="40" t="s">
        <v>109</v>
      </c>
      <c r="B87" s="28" t="s">
        <v>43</v>
      </c>
      <c r="C87" s="28" t="s">
        <v>100</v>
      </c>
      <c r="D87" s="29" t="s">
        <v>101</v>
      </c>
      <c r="E87" s="29" t="s">
        <v>110</v>
      </c>
      <c r="F87" s="46" t="s">
        <v>111</v>
      </c>
      <c r="G87" s="46" t="s">
        <v>48</v>
      </c>
      <c r="H87" s="32">
        <v>37790</v>
      </c>
      <c r="I87" s="32"/>
      <c r="J87" s="32">
        <f t="shared" si="5"/>
        <v>37790</v>
      </c>
      <c r="K87" s="32">
        <v>37790</v>
      </c>
      <c r="L87" s="32"/>
      <c r="M87" s="32">
        <f t="shared" si="6"/>
        <v>37790</v>
      </c>
      <c r="N87" s="32">
        <v>37790</v>
      </c>
      <c r="O87" s="32"/>
      <c r="P87" s="32">
        <f t="shared" si="7"/>
        <v>37790</v>
      </c>
    </row>
    <row r="88" spans="1:16" x14ac:dyDescent="0.3">
      <c r="A88" s="672" t="s">
        <v>98</v>
      </c>
      <c r="B88" s="672"/>
      <c r="C88" s="672"/>
      <c r="D88" s="672"/>
      <c r="E88" s="672"/>
      <c r="F88" s="672"/>
      <c r="G88" s="672"/>
      <c r="H88" s="98">
        <f>SUM(H62:H87)</f>
        <v>12486078.779999997</v>
      </c>
      <c r="I88" s="98">
        <f t="shared" ref="I88:P88" si="8">SUM(I62:I87)</f>
        <v>-41600</v>
      </c>
      <c r="J88" s="98">
        <f t="shared" si="8"/>
        <v>12444478.779999997</v>
      </c>
      <c r="K88" s="98">
        <f t="shared" si="8"/>
        <v>13879548.150000002</v>
      </c>
      <c r="L88" s="98">
        <f t="shared" si="8"/>
        <v>0</v>
      </c>
      <c r="M88" s="98">
        <f t="shared" si="8"/>
        <v>13879548.150000002</v>
      </c>
      <c r="N88" s="98">
        <f t="shared" si="8"/>
        <v>14290031.449999997</v>
      </c>
      <c r="O88" s="98">
        <f t="shared" si="8"/>
        <v>0</v>
      </c>
      <c r="P88" s="98">
        <f t="shared" si="8"/>
        <v>14290031.449999997</v>
      </c>
    </row>
    <row r="89" spans="1:16" ht="15" customHeight="1" x14ac:dyDescent="0.3">
      <c r="A89" s="704" t="s">
        <v>112</v>
      </c>
      <c r="B89" s="704"/>
      <c r="C89" s="704"/>
      <c r="D89" s="704"/>
      <c r="E89" s="704"/>
      <c r="F89" s="704"/>
      <c r="G89" s="704"/>
      <c r="H89" s="704"/>
      <c r="I89" s="704"/>
      <c r="J89" s="704"/>
      <c r="K89" s="704"/>
      <c r="L89" s="704"/>
      <c r="M89" s="704"/>
      <c r="N89" s="704"/>
      <c r="O89" s="704"/>
      <c r="P89" s="704"/>
    </row>
    <row r="90" spans="1:16" x14ac:dyDescent="0.3">
      <c r="A90" s="40" t="s">
        <v>87</v>
      </c>
      <c r="B90" s="40" t="s">
        <v>43</v>
      </c>
      <c r="C90" s="40" t="s">
        <v>44</v>
      </c>
      <c r="D90" s="45" t="s">
        <v>45</v>
      </c>
      <c r="E90" s="45" t="s">
        <v>54</v>
      </c>
      <c r="F90" s="45" t="s">
        <v>88</v>
      </c>
      <c r="G90" s="99" t="s">
        <v>113</v>
      </c>
      <c r="H90" s="32">
        <v>5000000</v>
      </c>
      <c r="I90" s="32"/>
      <c r="J90" s="32">
        <f>H90+I90</f>
        <v>5000000</v>
      </c>
      <c r="K90" s="32">
        <v>5800000</v>
      </c>
      <c r="L90" s="32"/>
      <c r="M90" s="32">
        <f>K90+L90</f>
        <v>5800000</v>
      </c>
      <c r="N90" s="32">
        <v>5800000</v>
      </c>
      <c r="O90" s="97"/>
      <c r="P90" s="32">
        <f>N90+O90</f>
        <v>5800000</v>
      </c>
    </row>
    <row r="91" spans="1:16" x14ac:dyDescent="0.3">
      <c r="A91" s="672" t="s">
        <v>114</v>
      </c>
      <c r="B91" s="672"/>
      <c r="C91" s="672"/>
      <c r="D91" s="672"/>
      <c r="E91" s="672"/>
      <c r="F91" s="672"/>
      <c r="G91" s="672"/>
      <c r="H91" s="100">
        <f>SUM(H90)</f>
        <v>5000000</v>
      </c>
      <c r="I91" s="100">
        <f t="shared" ref="I91:P91" si="9">SUM(I90)</f>
        <v>0</v>
      </c>
      <c r="J91" s="100">
        <f t="shared" si="9"/>
        <v>5000000</v>
      </c>
      <c r="K91" s="100">
        <f t="shared" si="9"/>
        <v>5800000</v>
      </c>
      <c r="L91" s="100">
        <f t="shared" si="9"/>
        <v>0</v>
      </c>
      <c r="M91" s="100">
        <f t="shared" si="9"/>
        <v>5800000</v>
      </c>
      <c r="N91" s="100">
        <f t="shared" si="9"/>
        <v>5800000</v>
      </c>
      <c r="O91" s="100">
        <f t="shared" si="9"/>
        <v>0</v>
      </c>
      <c r="P91" s="100">
        <f t="shared" si="9"/>
        <v>5800000</v>
      </c>
    </row>
    <row r="92" spans="1:16" hidden="1" x14ac:dyDescent="0.3">
      <c r="A92" s="702" t="s">
        <v>115</v>
      </c>
      <c r="B92" s="702"/>
      <c r="C92" s="702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97"/>
      <c r="P92" s="97"/>
    </row>
    <row r="93" spans="1:16" ht="25.2" hidden="1" customHeight="1" thickBot="1" x14ac:dyDescent="0.35">
      <c r="A93" s="702"/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idden="1" x14ac:dyDescent="0.3">
      <c r="A94" s="82" t="s">
        <v>42</v>
      </c>
      <c r="B94" s="58" t="s">
        <v>43</v>
      </c>
      <c r="C94" s="58" t="s">
        <v>44</v>
      </c>
      <c r="D94" s="58" t="s">
        <v>116</v>
      </c>
      <c r="E94" s="58" t="s">
        <v>46</v>
      </c>
      <c r="F94" s="58" t="s">
        <v>47</v>
      </c>
      <c r="G94" s="57" t="s">
        <v>117</v>
      </c>
      <c r="H94" s="32"/>
      <c r="I94" s="32"/>
      <c r="J94" s="32"/>
      <c r="K94" s="32"/>
      <c r="L94" s="32"/>
      <c r="M94" s="32"/>
      <c r="N94" s="32"/>
      <c r="O94" s="97"/>
      <c r="P94" s="97"/>
    </row>
    <row r="95" spans="1:16" hidden="1" x14ac:dyDescent="0.3">
      <c r="A95" s="82" t="s">
        <v>50</v>
      </c>
      <c r="B95" s="58" t="s">
        <v>43</v>
      </c>
      <c r="C95" s="58" t="s">
        <v>44</v>
      </c>
      <c r="D95" s="58" t="s">
        <v>116</v>
      </c>
      <c r="E95" s="58" t="s">
        <v>51</v>
      </c>
      <c r="F95" s="58" t="s">
        <v>52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118</v>
      </c>
      <c r="B96" s="58" t="s">
        <v>43</v>
      </c>
      <c r="C96" s="58" t="s">
        <v>44</v>
      </c>
      <c r="D96" s="58" t="s">
        <v>116</v>
      </c>
      <c r="E96" s="58" t="s">
        <v>54</v>
      </c>
      <c r="F96" s="58" t="s">
        <v>119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702" t="s">
        <v>120</v>
      </c>
      <c r="B97" s="702"/>
      <c r="C97" s="702"/>
      <c r="D97" s="702"/>
      <c r="E97" s="702"/>
      <c r="F97" s="702"/>
      <c r="G97" s="702"/>
      <c r="H97" s="59">
        <f>SUM(H94:H96)</f>
        <v>0</v>
      </c>
      <c r="I97" s="59"/>
      <c r="J97" s="59"/>
      <c r="K97" s="59">
        <f t="shared" ref="K97:N97" si="10">SUM(K94:K96)</f>
        <v>0</v>
      </c>
      <c r="L97" s="59"/>
      <c r="M97" s="59"/>
      <c r="N97" s="59">
        <f t="shared" si="10"/>
        <v>0</v>
      </c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100</v>
      </c>
      <c r="D98" s="58" t="s">
        <v>121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100</v>
      </c>
      <c r="D99" s="58" t="s">
        <v>121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100</v>
      </c>
      <c r="D100" s="58" t="s">
        <v>121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40" t="s">
        <v>122</v>
      </c>
      <c r="B101" s="58" t="s">
        <v>43</v>
      </c>
      <c r="C101" s="58" t="s">
        <v>123</v>
      </c>
      <c r="D101" s="58" t="s">
        <v>121</v>
      </c>
      <c r="E101" s="58" t="s">
        <v>54</v>
      </c>
      <c r="F101" s="58" t="s">
        <v>124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5" t="s">
        <v>125</v>
      </c>
      <c r="B102" s="705"/>
      <c r="C102" s="705"/>
      <c r="D102" s="705"/>
      <c r="E102" s="705"/>
      <c r="F102" s="705"/>
      <c r="G102" s="705"/>
      <c r="H102" s="83">
        <f>SUM(H98:H101)</f>
        <v>0</v>
      </c>
      <c r="I102" s="83"/>
      <c r="J102" s="83"/>
      <c r="K102" s="83">
        <f t="shared" ref="K102:N102" si="11">SUM(K98:K101)</f>
        <v>0</v>
      </c>
      <c r="L102" s="83"/>
      <c r="M102" s="83"/>
      <c r="N102" s="83">
        <f t="shared" si="11"/>
        <v>0</v>
      </c>
      <c r="O102" s="97"/>
      <c r="P102" s="97"/>
    </row>
    <row r="103" spans="1:16" hidden="1" x14ac:dyDescent="0.3">
      <c r="A103" s="706" t="s">
        <v>126</v>
      </c>
      <c r="B103" s="706"/>
      <c r="C103" s="706"/>
      <c r="D103" s="706"/>
      <c r="E103" s="706"/>
      <c r="F103" s="706"/>
      <c r="G103" s="706"/>
      <c r="H103" s="101">
        <f>H97+H102</f>
        <v>0</v>
      </c>
      <c r="I103" s="101"/>
      <c r="J103" s="101"/>
      <c r="K103" s="101">
        <f t="shared" ref="K103:N103" si="12">K97+K102</f>
        <v>0</v>
      </c>
      <c r="L103" s="101"/>
      <c r="M103" s="101"/>
      <c r="N103" s="101">
        <f t="shared" si="12"/>
        <v>0</v>
      </c>
      <c r="O103" s="97"/>
      <c r="P103" s="97"/>
    </row>
    <row r="104" spans="1:16" hidden="1" x14ac:dyDescent="0.3">
      <c r="A104" s="700" t="s">
        <v>127</v>
      </c>
      <c r="B104" s="700"/>
      <c r="C104" s="700"/>
      <c r="D104" s="700"/>
      <c r="E104" s="700"/>
      <c r="F104" s="700"/>
      <c r="G104" s="700"/>
      <c r="H104" s="700"/>
      <c r="I104" s="700"/>
      <c r="J104" s="700"/>
      <c r="K104" s="700"/>
      <c r="L104" s="700"/>
      <c r="M104" s="700"/>
      <c r="N104" s="700"/>
      <c r="O104" s="97"/>
      <c r="P104" s="97"/>
    </row>
    <row r="105" spans="1:16" hidden="1" x14ac:dyDescent="0.3">
      <c r="A105" s="82" t="s">
        <v>42</v>
      </c>
      <c r="B105" s="58" t="s">
        <v>43</v>
      </c>
      <c r="C105" s="58" t="s">
        <v>100</v>
      </c>
      <c r="D105" s="58" t="s">
        <v>128</v>
      </c>
      <c r="E105" s="58" t="s">
        <v>46</v>
      </c>
      <c r="F105" s="58" t="s">
        <v>47</v>
      </c>
      <c r="G105" s="102" t="s">
        <v>129</v>
      </c>
      <c r="H105" s="32"/>
      <c r="I105" s="32"/>
      <c r="J105" s="32"/>
      <c r="K105" s="34"/>
      <c r="L105" s="34"/>
      <c r="M105" s="34"/>
      <c r="N105" s="34"/>
      <c r="O105" s="97"/>
      <c r="P105" s="97"/>
    </row>
    <row r="106" spans="1:16" hidden="1" x14ac:dyDescent="0.3">
      <c r="A106" s="82" t="s">
        <v>50</v>
      </c>
      <c r="B106" s="58" t="s">
        <v>43</v>
      </c>
      <c r="C106" s="58" t="s">
        <v>100</v>
      </c>
      <c r="D106" s="58" t="s">
        <v>128</v>
      </c>
      <c r="E106" s="58" t="s">
        <v>51</v>
      </c>
      <c r="F106" s="58">
        <v>213000</v>
      </c>
      <c r="G106" s="102" t="s">
        <v>129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16" t="s">
        <v>130</v>
      </c>
      <c r="B107" s="716"/>
      <c r="C107" s="716"/>
      <c r="D107" s="716"/>
      <c r="E107" s="716"/>
      <c r="F107" s="716"/>
      <c r="G107" s="716"/>
      <c r="H107" s="121">
        <f>SUM(H105:H106)</f>
        <v>0</v>
      </c>
      <c r="I107" s="121"/>
      <c r="J107" s="121"/>
      <c r="K107" s="121">
        <f t="shared" ref="K107:N107" si="13">SUM(K105:K106)</f>
        <v>0</v>
      </c>
      <c r="L107" s="121"/>
      <c r="M107" s="121"/>
      <c r="N107" s="121">
        <f t="shared" si="13"/>
        <v>0</v>
      </c>
      <c r="O107" s="122"/>
      <c r="P107" s="122"/>
    </row>
    <row r="108" spans="1:16" x14ac:dyDescent="0.3">
      <c r="A108" s="702" t="s">
        <v>115</v>
      </c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</row>
    <row r="109" spans="1:16" x14ac:dyDescent="0.3">
      <c r="A109" s="702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</row>
    <row r="110" spans="1:16" x14ac:dyDescent="0.3">
      <c r="A110" s="82" t="s">
        <v>42</v>
      </c>
      <c r="B110" s="28" t="s">
        <v>43</v>
      </c>
      <c r="C110" s="28" t="s">
        <v>44</v>
      </c>
      <c r="D110" s="58" t="s">
        <v>116</v>
      </c>
      <c r="E110" s="29" t="s">
        <v>46</v>
      </c>
      <c r="F110" s="46" t="s">
        <v>47</v>
      </c>
      <c r="G110" s="46" t="s">
        <v>180</v>
      </c>
      <c r="H110" s="32">
        <v>0</v>
      </c>
      <c r="I110" s="32">
        <v>22542173.760000002</v>
      </c>
      <c r="J110" s="32">
        <f t="shared" ref="J110:J112" si="14">H110+I110</f>
        <v>22542173.760000002</v>
      </c>
      <c r="K110" s="32">
        <v>0</v>
      </c>
      <c r="L110" s="32"/>
      <c r="M110" s="32">
        <f t="shared" ref="M110:M112" si="15">K110+L110</f>
        <v>0</v>
      </c>
      <c r="N110" s="32">
        <v>0</v>
      </c>
      <c r="O110" s="32"/>
      <c r="P110" s="32">
        <f t="shared" ref="P110:P116" si="16">N110+O110</f>
        <v>0</v>
      </c>
    </row>
    <row r="111" spans="1:16" x14ac:dyDescent="0.3">
      <c r="A111" s="82" t="s">
        <v>50</v>
      </c>
      <c r="B111" s="28" t="s">
        <v>43</v>
      </c>
      <c r="C111" s="28" t="s">
        <v>44</v>
      </c>
      <c r="D111" s="58" t="s">
        <v>116</v>
      </c>
      <c r="E111" s="29" t="s">
        <v>51</v>
      </c>
      <c r="F111" s="46" t="s">
        <v>52</v>
      </c>
      <c r="G111" s="46" t="s">
        <v>180</v>
      </c>
      <c r="H111" s="32">
        <v>0</v>
      </c>
      <c r="I111" s="32">
        <v>5105802.3600000003</v>
      </c>
      <c r="J111" s="32">
        <f t="shared" si="14"/>
        <v>5105802.3600000003</v>
      </c>
      <c r="K111" s="32">
        <v>0</v>
      </c>
      <c r="L111" s="32"/>
      <c r="M111" s="32">
        <f t="shared" si="15"/>
        <v>0</v>
      </c>
      <c r="N111" s="32">
        <v>0</v>
      </c>
      <c r="O111" s="32"/>
      <c r="P111" s="32">
        <f t="shared" si="16"/>
        <v>0</v>
      </c>
    </row>
    <row r="112" spans="1:16" x14ac:dyDescent="0.3">
      <c r="A112" s="82" t="s">
        <v>118</v>
      </c>
      <c r="B112" s="28" t="s">
        <v>43</v>
      </c>
      <c r="C112" s="28" t="s">
        <v>44</v>
      </c>
      <c r="D112" s="58" t="s">
        <v>116</v>
      </c>
      <c r="E112" s="29" t="s">
        <v>54</v>
      </c>
      <c r="F112" s="46" t="s">
        <v>119</v>
      </c>
      <c r="G112" s="46" t="s">
        <v>180</v>
      </c>
      <c r="H112" s="32">
        <v>0</v>
      </c>
      <c r="I112" s="32">
        <v>47000</v>
      </c>
      <c r="J112" s="32">
        <f t="shared" si="14"/>
        <v>47000</v>
      </c>
      <c r="K112" s="32">
        <v>0</v>
      </c>
      <c r="L112" s="32"/>
      <c r="M112" s="32">
        <f t="shared" si="15"/>
        <v>0</v>
      </c>
      <c r="N112" s="32">
        <v>0</v>
      </c>
      <c r="O112" s="32"/>
      <c r="P112" s="32">
        <f t="shared" si="16"/>
        <v>0</v>
      </c>
    </row>
    <row r="113" spans="1:16" x14ac:dyDescent="0.3">
      <c r="A113" s="715" t="s">
        <v>178</v>
      </c>
      <c r="B113" s="715"/>
      <c r="C113" s="715"/>
      <c r="D113" s="715"/>
      <c r="E113" s="715"/>
      <c r="F113" s="715"/>
      <c r="G113" s="715"/>
      <c r="H113" s="101">
        <f>SUM(H110:H112)</f>
        <v>0</v>
      </c>
      <c r="I113" s="101">
        <f t="shared" ref="I113:P113" si="17">SUM(I110:I112)</f>
        <v>27694976.120000001</v>
      </c>
      <c r="J113" s="101">
        <f t="shared" si="17"/>
        <v>27694976.120000001</v>
      </c>
      <c r="K113" s="101">
        <f t="shared" si="17"/>
        <v>0</v>
      </c>
      <c r="L113" s="101">
        <f t="shared" si="17"/>
        <v>0</v>
      </c>
      <c r="M113" s="101">
        <f t="shared" si="17"/>
        <v>0</v>
      </c>
      <c r="N113" s="101">
        <f t="shared" si="17"/>
        <v>0</v>
      </c>
      <c r="O113" s="101">
        <f t="shared" si="17"/>
        <v>0</v>
      </c>
      <c r="P113" s="101">
        <f t="shared" si="17"/>
        <v>0</v>
      </c>
    </row>
    <row r="114" spans="1:16" x14ac:dyDescent="0.3">
      <c r="A114" s="82" t="s">
        <v>42</v>
      </c>
      <c r="B114" s="28" t="s">
        <v>43</v>
      </c>
      <c r="C114" s="28" t="s">
        <v>100</v>
      </c>
      <c r="D114" s="58" t="s">
        <v>121</v>
      </c>
      <c r="E114" s="29" t="s">
        <v>46</v>
      </c>
      <c r="F114" s="46" t="s">
        <v>47</v>
      </c>
      <c r="G114" s="46" t="s">
        <v>180</v>
      </c>
      <c r="H114" s="32">
        <v>0</v>
      </c>
      <c r="I114" s="32">
        <v>39662990.399999999</v>
      </c>
      <c r="J114" s="32">
        <f t="shared" ref="J114:J116" si="18">H114+I114</f>
        <v>39662990.399999999</v>
      </c>
      <c r="K114" s="32">
        <v>0</v>
      </c>
      <c r="L114" s="32"/>
      <c r="M114" s="32">
        <f t="shared" ref="M114:M116" si="19">K114+L114</f>
        <v>0</v>
      </c>
      <c r="N114" s="32">
        <v>0</v>
      </c>
      <c r="O114" s="32"/>
      <c r="P114" s="32">
        <f t="shared" si="16"/>
        <v>0</v>
      </c>
    </row>
    <row r="115" spans="1:16" x14ac:dyDescent="0.3">
      <c r="A115" s="82" t="s">
        <v>50</v>
      </c>
      <c r="B115" s="28" t="s">
        <v>43</v>
      </c>
      <c r="C115" s="28" t="s">
        <v>100</v>
      </c>
      <c r="D115" s="58" t="s">
        <v>121</v>
      </c>
      <c r="E115" s="29" t="s">
        <v>51</v>
      </c>
      <c r="F115" s="46" t="s">
        <v>52</v>
      </c>
      <c r="G115" s="46" t="s">
        <v>180</v>
      </c>
      <c r="H115" s="32">
        <v>0</v>
      </c>
      <c r="I115" s="32">
        <v>8983667.3300000001</v>
      </c>
      <c r="J115" s="32">
        <f t="shared" si="18"/>
        <v>8983667.3300000001</v>
      </c>
      <c r="K115" s="32">
        <v>0</v>
      </c>
      <c r="L115" s="32"/>
      <c r="M115" s="32">
        <f t="shared" si="19"/>
        <v>0</v>
      </c>
      <c r="N115" s="32">
        <v>0</v>
      </c>
      <c r="O115" s="32"/>
      <c r="P115" s="32">
        <f t="shared" si="16"/>
        <v>0</v>
      </c>
    </row>
    <row r="116" spans="1:16" x14ac:dyDescent="0.3">
      <c r="A116" s="82" t="s">
        <v>118</v>
      </c>
      <c r="B116" s="28" t="s">
        <v>43</v>
      </c>
      <c r="C116" s="28" t="s">
        <v>100</v>
      </c>
      <c r="D116" s="58" t="s">
        <v>121</v>
      </c>
      <c r="E116" s="29" t="s">
        <v>54</v>
      </c>
      <c r="F116" s="46" t="s">
        <v>119</v>
      </c>
      <c r="G116" s="46" t="s">
        <v>180</v>
      </c>
      <c r="H116" s="32">
        <v>0</v>
      </c>
      <c r="I116" s="32">
        <v>54991.59</v>
      </c>
      <c r="J116" s="32">
        <f t="shared" si="18"/>
        <v>54991.59</v>
      </c>
      <c r="K116" s="32">
        <v>0</v>
      </c>
      <c r="L116" s="32"/>
      <c r="M116" s="32">
        <f t="shared" si="19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715" t="s">
        <v>178</v>
      </c>
      <c r="B117" s="715"/>
      <c r="C117" s="715"/>
      <c r="D117" s="715"/>
      <c r="E117" s="715"/>
      <c r="F117" s="715"/>
      <c r="G117" s="715"/>
      <c r="H117" s="101">
        <f>SUM(H114:H116)</f>
        <v>0</v>
      </c>
      <c r="I117" s="101">
        <f t="shared" ref="I117:P117" si="20">SUM(I114:I116)</f>
        <v>48701649.32</v>
      </c>
      <c r="J117" s="101">
        <f t="shared" si="20"/>
        <v>48701649.32</v>
      </c>
      <c r="K117" s="101">
        <f t="shared" si="20"/>
        <v>0</v>
      </c>
      <c r="L117" s="101">
        <f t="shared" si="20"/>
        <v>0</v>
      </c>
      <c r="M117" s="101">
        <f t="shared" si="20"/>
        <v>0</v>
      </c>
      <c r="N117" s="101">
        <f t="shared" si="20"/>
        <v>0</v>
      </c>
      <c r="O117" s="101">
        <f t="shared" si="20"/>
        <v>0</v>
      </c>
      <c r="P117" s="101">
        <f t="shared" si="20"/>
        <v>0</v>
      </c>
    </row>
    <row r="118" spans="1:16" x14ac:dyDescent="0.3">
      <c r="A118" s="706" t="s">
        <v>179</v>
      </c>
      <c r="B118" s="706"/>
      <c r="C118" s="706"/>
      <c r="D118" s="706"/>
      <c r="E118" s="706"/>
      <c r="F118" s="706"/>
      <c r="G118" s="706"/>
      <c r="H118" s="101">
        <f>H113+H117</f>
        <v>0</v>
      </c>
      <c r="I118" s="101">
        <f t="shared" ref="I118:P118" si="21">I113+I117</f>
        <v>76396625.439999998</v>
      </c>
      <c r="J118" s="101">
        <f t="shared" si="21"/>
        <v>76396625.439999998</v>
      </c>
      <c r="K118" s="101">
        <f t="shared" si="21"/>
        <v>0</v>
      </c>
      <c r="L118" s="101">
        <f t="shared" si="21"/>
        <v>0</v>
      </c>
      <c r="M118" s="101">
        <f t="shared" si="21"/>
        <v>0</v>
      </c>
      <c r="N118" s="101">
        <f t="shared" si="21"/>
        <v>0</v>
      </c>
      <c r="O118" s="101">
        <f t="shared" si="21"/>
        <v>0</v>
      </c>
      <c r="P118" s="101">
        <f t="shared" si="21"/>
        <v>0</v>
      </c>
    </row>
    <row r="119" spans="1:16" ht="28.95" customHeight="1" x14ac:dyDescent="0.3">
      <c r="A119" s="714" t="s">
        <v>160</v>
      </c>
      <c r="B119" s="714"/>
      <c r="C119" s="714"/>
      <c r="D119" s="714"/>
      <c r="E119" s="714"/>
      <c r="F119" s="714"/>
      <c r="G119" s="714"/>
      <c r="H119" s="714"/>
      <c r="I119" s="714"/>
      <c r="J119" s="714"/>
      <c r="K119" s="714"/>
      <c r="L119" s="714"/>
      <c r="M119" s="714"/>
      <c r="N119" s="714"/>
      <c r="O119" s="714"/>
      <c r="P119" s="714"/>
    </row>
    <row r="120" spans="1:16" ht="26.4" x14ac:dyDescent="0.3">
      <c r="A120" s="104" t="s">
        <v>161</v>
      </c>
      <c r="B120" s="40">
        <v>10</v>
      </c>
      <c r="C120" s="40" t="s">
        <v>162</v>
      </c>
      <c r="D120" s="45" t="s">
        <v>163</v>
      </c>
      <c r="E120" s="45" t="s">
        <v>164</v>
      </c>
      <c r="F120" s="45" t="s">
        <v>165</v>
      </c>
      <c r="G120" s="45" t="s">
        <v>182</v>
      </c>
      <c r="H120" s="32">
        <v>2216000</v>
      </c>
      <c r="I120" s="32">
        <v>-2216000</v>
      </c>
      <c r="J120" s="32">
        <f>H120+I120</f>
        <v>0</v>
      </c>
      <c r="K120" s="32">
        <v>0</v>
      </c>
      <c r="L120" s="32"/>
      <c r="M120" s="32">
        <f>K120+L120</f>
        <v>0</v>
      </c>
      <c r="N120" s="32">
        <v>0</v>
      </c>
      <c r="O120" s="97"/>
      <c r="P120" s="32">
        <f>N120+O120</f>
        <v>0</v>
      </c>
    </row>
    <row r="121" spans="1:16" ht="26.4" x14ac:dyDescent="0.3">
      <c r="A121" s="104" t="s">
        <v>161</v>
      </c>
      <c r="B121" s="40">
        <v>10</v>
      </c>
      <c r="C121" s="40" t="s">
        <v>162</v>
      </c>
      <c r="D121" s="45" t="s">
        <v>163</v>
      </c>
      <c r="E121" s="45" t="s">
        <v>174</v>
      </c>
      <c r="F121" s="45" t="s">
        <v>165</v>
      </c>
      <c r="G121" s="45" t="s">
        <v>182</v>
      </c>
      <c r="H121" s="32">
        <v>0</v>
      </c>
      <c r="I121" s="32">
        <v>2216000</v>
      </c>
      <c r="J121" s="32">
        <f>H121+I121</f>
        <v>2216000</v>
      </c>
      <c r="K121" s="32">
        <v>0</v>
      </c>
      <c r="L121" s="32"/>
      <c r="M121" s="32">
        <f>K121+L121</f>
        <v>0</v>
      </c>
      <c r="N121" s="32">
        <v>0</v>
      </c>
      <c r="O121" s="97"/>
      <c r="P121" s="32">
        <f>N121+O121</f>
        <v>0</v>
      </c>
    </row>
    <row r="122" spans="1:16" x14ac:dyDescent="0.3">
      <c r="A122" s="708" t="s">
        <v>167</v>
      </c>
      <c r="B122" s="709"/>
      <c r="C122" s="709"/>
      <c r="D122" s="709"/>
      <c r="E122" s="709"/>
      <c r="F122" s="709"/>
      <c r="G122" s="710"/>
      <c r="H122" s="101">
        <f>SUM(H120:H121)</f>
        <v>2216000</v>
      </c>
      <c r="I122" s="101">
        <f t="shared" ref="I122:P122" si="22">SUM(I120:I121)</f>
        <v>0</v>
      </c>
      <c r="J122" s="101">
        <f t="shared" si="22"/>
        <v>2216000</v>
      </c>
      <c r="K122" s="101">
        <f t="shared" si="22"/>
        <v>0</v>
      </c>
      <c r="L122" s="101">
        <f t="shared" si="22"/>
        <v>0</v>
      </c>
      <c r="M122" s="101">
        <f t="shared" si="22"/>
        <v>0</v>
      </c>
      <c r="N122" s="101">
        <f t="shared" si="22"/>
        <v>0</v>
      </c>
      <c r="O122" s="101">
        <f t="shared" si="22"/>
        <v>0</v>
      </c>
      <c r="P122" s="101">
        <f t="shared" si="22"/>
        <v>0</v>
      </c>
    </row>
    <row r="123" spans="1:16" ht="25.2" customHeight="1" x14ac:dyDescent="0.3">
      <c r="A123" s="711" t="s">
        <v>168</v>
      </c>
      <c r="B123" s="712"/>
      <c r="C123" s="712"/>
      <c r="D123" s="712"/>
      <c r="E123" s="712"/>
      <c r="F123" s="712"/>
      <c r="G123" s="712"/>
      <c r="H123" s="712"/>
      <c r="I123" s="712"/>
      <c r="J123" s="712"/>
      <c r="K123" s="712"/>
      <c r="L123" s="712"/>
      <c r="M123" s="712"/>
      <c r="N123" s="712"/>
      <c r="O123" s="712"/>
      <c r="P123" s="713"/>
    </row>
    <row r="124" spans="1:16" ht="26.4" x14ac:dyDescent="0.3">
      <c r="A124" s="105" t="s">
        <v>161</v>
      </c>
      <c r="B124" s="106" t="s">
        <v>43</v>
      </c>
      <c r="C124" s="106" t="s">
        <v>100</v>
      </c>
      <c r="D124" s="107" t="s">
        <v>169</v>
      </c>
      <c r="E124" s="107" t="s">
        <v>164</v>
      </c>
      <c r="F124" s="107" t="s">
        <v>165</v>
      </c>
      <c r="G124" s="108" t="s">
        <v>170</v>
      </c>
      <c r="H124" s="32">
        <v>876245</v>
      </c>
      <c r="I124" s="32"/>
      <c r="J124" s="32">
        <f>H124+I124</f>
        <v>876245</v>
      </c>
      <c r="K124" s="32">
        <v>0</v>
      </c>
      <c r="L124" s="32"/>
      <c r="M124" s="32">
        <f t="shared" ref="M124:M125" si="23">K124+L124</f>
        <v>0</v>
      </c>
      <c r="N124" s="32">
        <v>0</v>
      </c>
      <c r="O124" s="97"/>
      <c r="P124" s="32">
        <f t="shared" ref="P124:P125" si="24">N124+O124</f>
        <v>0</v>
      </c>
    </row>
    <row r="125" spans="1:16" x14ac:dyDescent="0.3">
      <c r="A125" s="105" t="s">
        <v>175</v>
      </c>
      <c r="B125" s="40" t="s">
        <v>172</v>
      </c>
      <c r="C125" s="40" t="s">
        <v>173</v>
      </c>
      <c r="D125" s="45" t="s">
        <v>169</v>
      </c>
      <c r="E125" s="45" t="s">
        <v>174</v>
      </c>
      <c r="F125" s="45" t="s">
        <v>171</v>
      </c>
      <c r="G125" s="45" t="s">
        <v>170</v>
      </c>
      <c r="H125" s="32">
        <v>93777</v>
      </c>
      <c r="I125" s="32"/>
      <c r="J125" s="32">
        <f>H125+I125</f>
        <v>93777</v>
      </c>
      <c r="K125" s="32">
        <v>0</v>
      </c>
      <c r="L125" s="32"/>
      <c r="M125" s="32">
        <f t="shared" si="23"/>
        <v>0</v>
      </c>
      <c r="N125" s="32">
        <v>0</v>
      </c>
      <c r="O125" s="97"/>
      <c r="P125" s="32">
        <f t="shared" si="24"/>
        <v>0</v>
      </c>
    </row>
    <row r="126" spans="1:16" x14ac:dyDescent="0.3">
      <c r="A126" s="708" t="s">
        <v>176</v>
      </c>
      <c r="B126" s="709"/>
      <c r="C126" s="709"/>
      <c r="D126" s="709"/>
      <c r="E126" s="709"/>
      <c r="F126" s="709"/>
      <c r="G126" s="710"/>
      <c r="H126" s="101">
        <f>SUM(H124:H125)</f>
        <v>970022</v>
      </c>
      <c r="I126" s="101">
        <f t="shared" ref="I126:P126" si="25">SUM(I124:I125)</f>
        <v>0</v>
      </c>
      <c r="J126" s="101">
        <f t="shared" si="25"/>
        <v>970022</v>
      </c>
      <c r="K126" s="101">
        <f t="shared" si="25"/>
        <v>0</v>
      </c>
      <c r="L126" s="101">
        <f t="shared" si="25"/>
        <v>0</v>
      </c>
      <c r="M126" s="101">
        <f t="shared" si="25"/>
        <v>0</v>
      </c>
      <c r="N126" s="101">
        <f t="shared" si="25"/>
        <v>0</v>
      </c>
      <c r="O126" s="101">
        <f t="shared" si="25"/>
        <v>0</v>
      </c>
      <c r="P126" s="101">
        <f t="shared" si="25"/>
        <v>0</v>
      </c>
    </row>
    <row r="127" spans="1:16" x14ac:dyDescent="0.3">
      <c r="A127" s="701" t="s">
        <v>131</v>
      </c>
      <c r="B127" s="701"/>
      <c r="C127" s="701"/>
      <c r="D127" s="701"/>
      <c r="E127" s="701"/>
      <c r="F127" s="701"/>
      <c r="G127" s="701"/>
      <c r="H127" s="103">
        <f>H60+H88+H91+H103+H107+H122+H126+H118</f>
        <v>32650136.640000001</v>
      </c>
      <c r="I127" s="103">
        <f t="shared" ref="I127:P127" si="26">I60+I88+I91+I103+I107+I122+I126+I118</f>
        <v>76396625.439999998</v>
      </c>
      <c r="J127" s="103">
        <f t="shared" si="26"/>
        <v>109046762.08</v>
      </c>
      <c r="K127" s="103">
        <f t="shared" si="26"/>
        <v>33521479.18</v>
      </c>
      <c r="L127" s="103">
        <f t="shared" si="26"/>
        <v>0</v>
      </c>
      <c r="M127" s="103">
        <f t="shared" si="26"/>
        <v>33521479.18</v>
      </c>
      <c r="N127" s="103">
        <f t="shared" si="26"/>
        <v>34259965.640000001</v>
      </c>
      <c r="O127" s="103">
        <f t="shared" si="26"/>
        <v>0</v>
      </c>
      <c r="P127" s="103">
        <f t="shared" si="26"/>
        <v>34259965.640000001</v>
      </c>
    </row>
    <row r="128" spans="1:1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72" t="s">
        <v>132</v>
      </c>
      <c r="B129" s="73"/>
      <c r="C129" s="72"/>
      <c r="D129" s="72"/>
      <c r="E129" s="698" t="s">
        <v>133</v>
      </c>
      <c r="F129" s="698"/>
      <c r="G129" s="698"/>
      <c r="H129" s="1"/>
      <c r="I129" s="1"/>
      <c r="J129" s="1"/>
      <c r="K129" s="1"/>
      <c r="L129" s="1"/>
      <c r="M129" s="1"/>
      <c r="N129" s="1"/>
    </row>
    <row r="130" spans="1:14" x14ac:dyDescent="0.3">
      <c r="A130" s="2" t="s">
        <v>134</v>
      </c>
      <c r="B130" s="696" t="s">
        <v>135</v>
      </c>
      <c r="C130" s="699"/>
      <c r="D130" s="699"/>
      <c r="E130" s="699" t="s">
        <v>136</v>
      </c>
      <c r="F130" s="699"/>
      <c r="G130" s="699"/>
      <c r="H130" s="1"/>
      <c r="I130" s="1"/>
      <c r="J130" s="1"/>
      <c r="K130" s="1"/>
      <c r="L130" s="1"/>
      <c r="M130" s="1"/>
      <c r="N130" s="1"/>
    </row>
    <row r="131" spans="1:14" x14ac:dyDescent="0.3">
      <c r="A131" s="2"/>
      <c r="B131" s="113"/>
      <c r="C131" s="113"/>
      <c r="D131" s="113"/>
      <c r="E131" s="113"/>
      <c r="F131" s="113"/>
      <c r="G131" s="113"/>
      <c r="H131" s="1"/>
      <c r="I131" s="1"/>
      <c r="J131" s="1"/>
      <c r="K131" s="1"/>
      <c r="L131" s="1"/>
      <c r="M131" s="1"/>
      <c r="N131" s="1"/>
    </row>
    <row r="132" spans="1:14" x14ac:dyDescent="0.3">
      <c r="A132" s="72" t="s">
        <v>152</v>
      </c>
      <c r="B132" s="73"/>
      <c r="C132" s="75"/>
      <c r="D132" s="75"/>
      <c r="E132" s="5"/>
      <c r="F132" s="695" t="s">
        <v>138</v>
      </c>
      <c r="G132" s="695"/>
      <c r="H132" s="1"/>
      <c r="I132" s="1"/>
      <c r="J132" s="1"/>
      <c r="K132" s="1"/>
      <c r="L132" s="1"/>
      <c r="M132" s="1"/>
      <c r="N132" s="1"/>
    </row>
    <row r="133" spans="1:14" x14ac:dyDescent="0.3">
      <c r="A133" s="2" t="s">
        <v>134</v>
      </c>
      <c r="B133" s="696" t="s">
        <v>135</v>
      </c>
      <c r="C133" s="697"/>
      <c r="D133" s="697"/>
      <c r="E133" s="76"/>
      <c r="F133" s="697" t="s">
        <v>136</v>
      </c>
      <c r="G133" s="697"/>
      <c r="H133" s="1"/>
      <c r="I133" s="1"/>
      <c r="J133" s="1"/>
      <c r="K133" s="1"/>
      <c r="L133" s="1"/>
      <c r="M133" s="1"/>
      <c r="N133" s="1"/>
    </row>
    <row r="134" spans="1:14" x14ac:dyDescent="0.3">
      <c r="A134" s="2"/>
      <c r="B134" s="2"/>
      <c r="C134" s="2"/>
      <c r="D134" s="2"/>
      <c r="E134" s="2"/>
      <c r="F134" s="2"/>
      <c r="G134" s="2"/>
      <c r="H134" s="1"/>
      <c r="I134" s="1"/>
      <c r="J134" s="1"/>
      <c r="K134" s="1"/>
      <c r="L134" s="1"/>
      <c r="M134" s="1"/>
      <c r="N134" s="1"/>
    </row>
    <row r="135" spans="1:14" x14ac:dyDescent="0.3">
      <c r="A135" s="72" t="s">
        <v>153</v>
      </c>
      <c r="B135" s="73"/>
      <c r="C135" s="75"/>
      <c r="D135" s="75"/>
      <c r="E135" s="5"/>
      <c r="F135" s="695" t="s">
        <v>140</v>
      </c>
      <c r="G135" s="695"/>
      <c r="H135" s="1"/>
      <c r="I135" s="1"/>
      <c r="J135" s="1"/>
      <c r="K135" s="1"/>
      <c r="L135" s="1"/>
      <c r="M135" s="1"/>
      <c r="N135" s="1"/>
    </row>
    <row r="136" spans="1:14" x14ac:dyDescent="0.3">
      <c r="A136" s="2" t="s">
        <v>141</v>
      </c>
      <c r="B136" s="696" t="s">
        <v>135</v>
      </c>
      <c r="C136" s="697"/>
      <c r="D136" s="697"/>
      <c r="E136" s="76"/>
      <c r="F136" s="697" t="s">
        <v>136</v>
      </c>
      <c r="G136" s="697"/>
      <c r="H136" s="1"/>
      <c r="I136" s="1"/>
      <c r="J136" s="1"/>
      <c r="K136" s="1"/>
      <c r="L136" s="1"/>
      <c r="M136" s="1"/>
      <c r="N136" s="1"/>
    </row>
  </sheetData>
  <mergeCells count="45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08:P109"/>
    <mergeCell ref="A113:G113"/>
    <mergeCell ref="A117:G117"/>
    <mergeCell ref="A60:G60"/>
    <mergeCell ref="A61:P61"/>
    <mergeCell ref="A88:G88"/>
    <mergeCell ref="A89:P89"/>
    <mergeCell ref="A91:G91"/>
    <mergeCell ref="A92:N93"/>
    <mergeCell ref="A97:G97"/>
    <mergeCell ref="A102:G102"/>
    <mergeCell ref="A103:G103"/>
    <mergeCell ref="A104:N104"/>
    <mergeCell ref="A107:G107"/>
    <mergeCell ref="B136:D136"/>
    <mergeCell ref="F136:G136"/>
    <mergeCell ref="A122:G122"/>
    <mergeCell ref="A123:P123"/>
    <mergeCell ref="A126:G126"/>
    <mergeCell ref="A127:G127"/>
    <mergeCell ref="E129:G129"/>
    <mergeCell ref="B130:D130"/>
    <mergeCell ref="E130:G130"/>
    <mergeCell ref="A118:G118"/>
    <mergeCell ref="F132:G132"/>
    <mergeCell ref="B133:D133"/>
    <mergeCell ref="F133:G133"/>
    <mergeCell ref="F135:G135"/>
    <mergeCell ref="A119:P119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6"/>
  <sheetViews>
    <sheetView topLeftCell="A7" zoomScale="70" zoomScaleNormal="70" workbookViewId="0">
      <selection activeCell="B24" sqref="B24:I24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354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37"/>
      <c r="B22" s="437"/>
      <c r="C22" s="437"/>
      <c r="D22" s="437"/>
      <c r="E22" s="437"/>
      <c r="F22" s="437"/>
      <c r="G22" s="437"/>
      <c r="H22" s="437"/>
      <c r="I22" s="437"/>
      <c r="J22" s="437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355</v>
      </c>
      <c r="C24" s="703"/>
      <c r="D24" s="703"/>
      <c r="E24" s="703"/>
      <c r="F24" s="703"/>
      <c r="G24" s="703"/>
      <c r="H24" s="703"/>
      <c r="I24" s="703"/>
      <c r="J24" s="95" t="str">
        <f>H19</f>
        <v>19 августа 2025</v>
      </c>
      <c r="K24" s="1"/>
      <c r="L24" s="1"/>
      <c r="M24" s="1"/>
      <c r="P24" s="437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40"/>
      <c r="M25" s="440"/>
      <c r="O25" s="440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40"/>
      <c r="M26" s="440"/>
      <c r="O26" s="440" t="s">
        <v>16</v>
      </c>
      <c r="P26" s="491" t="str">
        <f>H19</f>
        <v>19 августа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479"/>
      <c r="I27" s="479"/>
      <c r="J27" s="479"/>
      <c r="K27" s="480"/>
      <c r="L27" s="481"/>
      <c r="M27" s="481"/>
      <c r="N27" s="480"/>
      <c r="O27" s="481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479"/>
      <c r="I28" s="479"/>
      <c r="J28" s="479"/>
      <c r="K28" s="480"/>
      <c r="L28" s="481"/>
      <c r="M28" s="481"/>
      <c r="N28" s="480"/>
      <c r="O28" s="481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481"/>
      <c r="M29" s="481"/>
      <c r="N29" s="480"/>
      <c r="O29" s="481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481"/>
      <c r="M30" s="481"/>
      <c r="N30" s="480"/>
      <c r="O30" s="481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481"/>
      <c r="M31" s="481"/>
      <c r="N31" s="480"/>
      <c r="O31" s="481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481"/>
      <c r="M32" s="481"/>
      <c r="N32" s="480"/>
      <c r="O32" s="481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45875</v>
      </c>
      <c r="I34" s="489" t="s">
        <v>150</v>
      </c>
      <c r="J34" s="489" t="s">
        <v>151</v>
      </c>
      <c r="K34" s="488">
        <f>H34</f>
        <v>45875</v>
      </c>
      <c r="L34" s="489" t="s">
        <v>150</v>
      </c>
      <c r="M34" s="489" t="s">
        <v>151</v>
      </c>
      <c r="N34" s="488">
        <f>H34</f>
        <v>45875</v>
      </c>
      <c r="O34" s="489" t="s">
        <v>150</v>
      </c>
      <c r="P34" s="489" t="s">
        <v>151</v>
      </c>
    </row>
    <row r="35" spans="1:16" x14ac:dyDescent="0.3">
      <c r="A35" s="456">
        <v>1</v>
      </c>
      <c r="B35" s="456">
        <f t="shared" ref="B35:G35" si="0">SUM(A35+1)</f>
        <v>2</v>
      </c>
      <c r="C35" s="456">
        <f t="shared" si="0"/>
        <v>3</v>
      </c>
      <c r="D35" s="456">
        <f t="shared" si="0"/>
        <v>4</v>
      </c>
      <c r="E35" s="456">
        <f t="shared" si="0"/>
        <v>5</v>
      </c>
      <c r="F35" s="456">
        <f t="shared" si="0"/>
        <v>6</v>
      </c>
      <c r="G35" s="456">
        <f t="shared" si="0"/>
        <v>7</v>
      </c>
      <c r="H35" s="456">
        <v>8</v>
      </c>
      <c r="I35" s="456">
        <v>9</v>
      </c>
      <c r="J35" s="456">
        <v>10</v>
      </c>
      <c r="K35" s="456">
        <v>11</v>
      </c>
      <c r="L35" s="456">
        <v>12</v>
      </c>
      <c r="M35" s="456">
        <v>13</v>
      </c>
      <c r="N35" s="456">
        <v>14</v>
      </c>
      <c r="O35" s="456">
        <v>15</v>
      </c>
      <c r="P35" s="456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82998</v>
      </c>
      <c r="I39" s="451">
        <v>89950</v>
      </c>
      <c r="J39" s="451">
        <f t="shared" ref="J39:J66" si="1">H39+I39</f>
        <v>172948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8770</v>
      </c>
      <c r="I40" s="451"/>
      <c r="J40" s="451">
        <f t="shared" si="1"/>
        <v>8770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1128402.1599999999</v>
      </c>
      <c r="I45" s="451"/>
      <c r="J45" s="451">
        <f t="shared" si="1"/>
        <v>1128402.1599999999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299152</v>
      </c>
      <c r="I57" s="451"/>
      <c r="J57" s="451">
        <f t="shared" si="1"/>
        <v>299152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83">
        <f>SUM(H37:H66)</f>
        <v>12847326.460000001</v>
      </c>
      <c r="I67" s="83">
        <f t="shared" ref="I67:P67" si="4">SUM(I37:I66)</f>
        <v>89950</v>
      </c>
      <c r="J67" s="83">
        <f t="shared" si="4"/>
        <v>12937276.460000001</v>
      </c>
      <c r="K67" s="83">
        <f t="shared" si="4"/>
        <v>13841931.029999999</v>
      </c>
      <c r="L67" s="83">
        <f t="shared" si="4"/>
        <v>0</v>
      </c>
      <c r="M67" s="83">
        <f t="shared" si="4"/>
        <v>13841931.029999999</v>
      </c>
      <c r="N67" s="83">
        <f t="shared" si="4"/>
        <v>14169934.189999999</v>
      </c>
      <c r="O67" s="83">
        <f t="shared" si="4"/>
        <v>0</v>
      </c>
      <c r="P67" s="83">
        <f t="shared" si="4"/>
        <v>14169934.189999999</v>
      </c>
    </row>
    <row r="68" spans="1:16" x14ac:dyDescent="0.3">
      <c r="A68" s="661" t="s">
        <v>41</v>
      </c>
      <c r="B68" s="661"/>
      <c r="C68" s="661"/>
      <c r="D68" s="661"/>
      <c r="E68" s="661"/>
      <c r="F68" s="661"/>
      <c r="G68" s="661"/>
      <c r="H68" s="661"/>
      <c r="I68" s="661"/>
      <c r="J68" s="661"/>
      <c r="K68" s="661"/>
      <c r="L68" s="661"/>
      <c r="M68" s="661"/>
      <c r="N68" s="661"/>
      <c r="O68" s="661"/>
      <c r="P68" s="661"/>
    </row>
    <row r="69" spans="1:16" x14ac:dyDescent="0.3">
      <c r="A69" s="438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438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/>
      <c r="L70" s="451"/>
      <c r="M70" s="451"/>
      <c r="N70" s="451"/>
      <c r="O70" s="451"/>
      <c r="P70" s="451"/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v>0</v>
      </c>
      <c r="N71" s="451">
        <v>0</v>
      </c>
      <c r="O71" s="451"/>
      <c r="P71" s="451"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349976.72</v>
      </c>
      <c r="I72" s="451">
        <v>39990</v>
      </c>
      <c r="J72" s="451">
        <f t="shared" ref="J72:J105" si="5">H72+I72</f>
        <v>389966.72</v>
      </c>
      <c r="K72" s="451">
        <v>20000</v>
      </c>
      <c r="L72" s="451"/>
      <c r="M72" s="451">
        <f t="shared" ref="M72:M105" si="6">K72+L72</f>
        <v>20000</v>
      </c>
      <c r="N72" s="451">
        <v>20000</v>
      </c>
      <c r="O72" s="451"/>
      <c r="P72" s="451">
        <f t="shared" ref="P72:P105" si="7">N72+O72</f>
        <v>20000</v>
      </c>
    </row>
    <row r="73" spans="1:16" x14ac:dyDescent="0.3">
      <c r="A73" s="438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1355613.59</v>
      </c>
      <c r="I73" s="451"/>
      <c r="J73" s="451">
        <f t="shared" si="5"/>
        <v>1355613.59</v>
      </c>
      <c r="K73" s="451">
        <v>1355613.59</v>
      </c>
      <c r="L73" s="451"/>
      <c r="M73" s="451">
        <f t="shared" si="6"/>
        <v>1355613.59</v>
      </c>
      <c r="N73" s="451">
        <v>1355613.59</v>
      </c>
      <c r="O73" s="451"/>
      <c r="P73" s="451">
        <f t="shared" si="7"/>
        <v>1355613.59</v>
      </c>
    </row>
    <row r="74" spans="1:16" x14ac:dyDescent="0.3">
      <c r="A74" s="438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5"/>
        <v>24037.07</v>
      </c>
      <c r="K74" s="451"/>
      <c r="L74" s="451"/>
      <c r="M74" s="451"/>
      <c r="N74" s="451"/>
      <c r="O74" s="451"/>
      <c r="P74" s="451"/>
    </row>
    <row r="75" spans="1:16" x14ac:dyDescent="0.3">
      <c r="A75" s="438" t="s">
        <v>53</v>
      </c>
      <c r="B75" s="449" t="s">
        <v>43</v>
      </c>
      <c r="C75" s="449" t="s">
        <v>100</v>
      </c>
      <c r="D75" s="450" t="s">
        <v>101</v>
      </c>
      <c r="E75" s="452">
        <v>244</v>
      </c>
      <c r="F75" s="452">
        <v>221100</v>
      </c>
      <c r="G75" s="452">
        <v>1000</v>
      </c>
      <c r="H75" s="451">
        <v>300</v>
      </c>
      <c r="I75" s="451"/>
      <c r="J75" s="451">
        <f t="shared" si="5"/>
        <v>300</v>
      </c>
      <c r="K75" s="451">
        <v>0</v>
      </c>
      <c r="L75" s="451"/>
      <c r="M75" s="451">
        <f t="shared" si="6"/>
        <v>0</v>
      </c>
      <c r="N75" s="451">
        <v>0</v>
      </c>
      <c r="O75" s="451"/>
      <c r="P75" s="451">
        <f t="shared" si="7"/>
        <v>0</v>
      </c>
    </row>
    <row r="76" spans="1:16" x14ac:dyDescent="0.3">
      <c r="A76" s="81" t="s">
        <v>58</v>
      </c>
      <c r="B76" s="449" t="s">
        <v>43</v>
      </c>
      <c r="C76" s="449" t="s">
        <v>100</v>
      </c>
      <c r="D76" s="450" t="s">
        <v>101</v>
      </c>
      <c r="E76" s="450" t="s">
        <v>59</v>
      </c>
      <c r="F76" s="450" t="s">
        <v>60</v>
      </c>
      <c r="G76" s="450" t="s">
        <v>48</v>
      </c>
      <c r="H76" s="451">
        <v>4958236.75</v>
      </c>
      <c r="I76" s="451"/>
      <c r="J76" s="451">
        <f t="shared" si="5"/>
        <v>4958236.75</v>
      </c>
      <c r="K76" s="451">
        <v>4226794.0999999996</v>
      </c>
      <c r="L76" s="451"/>
      <c r="M76" s="451">
        <f t="shared" si="6"/>
        <v>4226794.0999999996</v>
      </c>
      <c r="N76" s="451">
        <v>4420314.8899999997</v>
      </c>
      <c r="O76" s="451"/>
      <c r="P76" s="451">
        <f t="shared" si="7"/>
        <v>4420314.8899999997</v>
      </c>
    </row>
    <row r="77" spans="1:16" x14ac:dyDescent="0.3">
      <c r="A77" s="40" t="s">
        <v>61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62</v>
      </c>
      <c r="G77" s="450" t="s">
        <v>48</v>
      </c>
      <c r="H77" s="451">
        <v>1343722.52</v>
      </c>
      <c r="I77" s="451"/>
      <c r="J77" s="451">
        <f t="shared" si="5"/>
        <v>1343722.52</v>
      </c>
      <c r="K77" s="451">
        <v>1902380.6</v>
      </c>
      <c r="L77" s="451"/>
      <c r="M77" s="451">
        <f t="shared" si="6"/>
        <v>1902380.6</v>
      </c>
      <c r="N77" s="451">
        <v>1983351.63</v>
      </c>
      <c r="O77" s="451"/>
      <c r="P77" s="451">
        <f t="shared" si="7"/>
        <v>1983351.63</v>
      </c>
    </row>
    <row r="78" spans="1:16" x14ac:dyDescent="0.3">
      <c r="A78" s="40" t="s">
        <v>63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64</v>
      </c>
      <c r="G78" s="450" t="s">
        <v>48</v>
      </c>
      <c r="H78" s="451">
        <v>121057.60000000001</v>
      </c>
      <c r="I78" s="451"/>
      <c r="J78" s="451">
        <f t="shared" si="5"/>
        <v>121057.60000000001</v>
      </c>
      <c r="K78" s="451">
        <v>172092.96</v>
      </c>
      <c r="L78" s="451"/>
      <c r="M78" s="451">
        <f t="shared" si="6"/>
        <v>172092.96</v>
      </c>
      <c r="N78" s="451">
        <v>179678.2</v>
      </c>
      <c r="O78" s="451"/>
      <c r="P78" s="451">
        <f t="shared" si="7"/>
        <v>179678.2</v>
      </c>
    </row>
    <row r="79" spans="1:16" x14ac:dyDescent="0.3">
      <c r="A79" s="40" t="s">
        <v>65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66</v>
      </c>
      <c r="G79" s="450" t="s">
        <v>48</v>
      </c>
      <c r="H79" s="451">
        <v>182131.20000000001</v>
      </c>
      <c r="I79" s="451"/>
      <c r="J79" s="451">
        <f t="shared" si="5"/>
        <v>182131.20000000001</v>
      </c>
      <c r="K79" s="451">
        <v>295668.96000000002</v>
      </c>
      <c r="L79" s="451"/>
      <c r="M79" s="451">
        <f t="shared" si="6"/>
        <v>295668.96000000002</v>
      </c>
      <c r="N79" s="451">
        <v>308699.12</v>
      </c>
      <c r="O79" s="451"/>
      <c r="P79" s="451">
        <f t="shared" si="7"/>
        <v>308699.12</v>
      </c>
    </row>
    <row r="80" spans="1:16" x14ac:dyDescent="0.3">
      <c r="A80" s="81" t="s">
        <v>67</v>
      </c>
      <c r="B80" s="449" t="s">
        <v>43</v>
      </c>
      <c r="C80" s="449" t="s">
        <v>100</v>
      </c>
      <c r="D80" s="450" t="s">
        <v>101</v>
      </c>
      <c r="E80" s="450" t="s">
        <v>54</v>
      </c>
      <c r="F80" s="450" t="s">
        <v>68</v>
      </c>
      <c r="G80" s="450" t="s">
        <v>48</v>
      </c>
      <c r="H80" s="451">
        <v>48037.41</v>
      </c>
      <c r="I80" s="451"/>
      <c r="J80" s="451">
        <f t="shared" si="5"/>
        <v>48037.41</v>
      </c>
      <c r="K80" s="451">
        <v>84527.22</v>
      </c>
      <c r="L80" s="451"/>
      <c r="M80" s="451">
        <f t="shared" si="6"/>
        <v>84527.22</v>
      </c>
      <c r="N80" s="451">
        <v>86184.55</v>
      </c>
      <c r="O80" s="451"/>
      <c r="P80" s="451">
        <f t="shared" si="7"/>
        <v>86184.55</v>
      </c>
    </row>
    <row r="81" spans="1:16" ht="24" x14ac:dyDescent="0.3">
      <c r="A81" s="81" t="s">
        <v>289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288</v>
      </c>
      <c r="G81" s="450" t="s">
        <v>48</v>
      </c>
      <c r="H81" s="451">
        <v>56000</v>
      </c>
      <c r="I81" s="451"/>
      <c r="J81" s="451">
        <f t="shared" si="5"/>
        <v>56000</v>
      </c>
      <c r="K81" s="451">
        <v>0</v>
      </c>
      <c r="L81" s="451"/>
      <c r="M81" s="451">
        <f t="shared" si="6"/>
        <v>0</v>
      </c>
      <c r="N81" s="451">
        <v>0</v>
      </c>
      <c r="O81" s="451"/>
      <c r="P81" s="451">
        <f t="shared" si="7"/>
        <v>0</v>
      </c>
    </row>
    <row r="82" spans="1:16" ht="24" x14ac:dyDescent="0.3">
      <c r="A82" s="40" t="s">
        <v>69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70</v>
      </c>
      <c r="G82" s="450" t="s">
        <v>48</v>
      </c>
      <c r="H82" s="451">
        <v>13000</v>
      </c>
      <c r="I82" s="451"/>
      <c r="J82" s="451">
        <f t="shared" si="5"/>
        <v>13000</v>
      </c>
      <c r="K82" s="451">
        <v>18000</v>
      </c>
      <c r="L82" s="451"/>
      <c r="M82" s="451">
        <f t="shared" si="6"/>
        <v>18000</v>
      </c>
      <c r="N82" s="451">
        <v>22500</v>
      </c>
      <c r="O82" s="451"/>
      <c r="P82" s="451">
        <f t="shared" si="7"/>
        <v>22500</v>
      </c>
    </row>
    <row r="83" spans="1:16" ht="24" x14ac:dyDescent="0.3">
      <c r="A83" s="81" t="s">
        <v>102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72</v>
      </c>
      <c r="G83" s="450" t="s">
        <v>48</v>
      </c>
      <c r="H83" s="451">
        <v>120200</v>
      </c>
      <c r="I83" s="451"/>
      <c r="J83" s="451">
        <f t="shared" si="5"/>
        <v>120200</v>
      </c>
      <c r="K83" s="451">
        <v>85500</v>
      </c>
      <c r="L83" s="451"/>
      <c r="M83" s="451">
        <f t="shared" si="6"/>
        <v>85500</v>
      </c>
      <c r="N83" s="451">
        <v>106875</v>
      </c>
      <c r="O83" s="451"/>
      <c r="P83" s="451">
        <f t="shared" si="7"/>
        <v>106875</v>
      </c>
    </row>
    <row r="84" spans="1:16" ht="24" x14ac:dyDescent="0.3">
      <c r="A84" s="40" t="s">
        <v>291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290</v>
      </c>
      <c r="G84" s="450" t="s">
        <v>48</v>
      </c>
      <c r="H84" s="451">
        <v>133819.6</v>
      </c>
      <c r="I84" s="451"/>
      <c r="J84" s="451">
        <f t="shared" si="5"/>
        <v>133819.6</v>
      </c>
      <c r="K84" s="451"/>
      <c r="L84" s="451"/>
      <c r="M84" s="451"/>
      <c r="N84" s="451"/>
      <c r="O84" s="451"/>
      <c r="P84" s="451"/>
    </row>
    <row r="85" spans="1:16" x14ac:dyDescent="0.3">
      <c r="A85" s="40" t="s">
        <v>73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74</v>
      </c>
      <c r="G85" s="450" t="s">
        <v>48</v>
      </c>
      <c r="H85" s="451">
        <v>159897.29999999999</v>
      </c>
      <c r="I85" s="451"/>
      <c r="J85" s="451">
        <f t="shared" si="5"/>
        <v>159897.29999999999</v>
      </c>
      <c r="K85" s="451">
        <v>100000</v>
      </c>
      <c r="L85" s="451"/>
      <c r="M85" s="451">
        <f t="shared" si="6"/>
        <v>100000</v>
      </c>
      <c r="N85" s="451">
        <v>100000</v>
      </c>
      <c r="O85" s="451"/>
      <c r="P85" s="451">
        <f t="shared" si="7"/>
        <v>100000</v>
      </c>
    </row>
    <row r="86" spans="1:16" x14ac:dyDescent="0.3">
      <c r="A86" s="40" t="s">
        <v>75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76</v>
      </c>
      <c r="G86" s="450" t="s">
        <v>48</v>
      </c>
      <c r="H86" s="451">
        <v>0</v>
      </c>
      <c r="I86" s="451"/>
      <c r="J86" s="451">
        <f t="shared" si="5"/>
        <v>0</v>
      </c>
      <c r="K86" s="454"/>
      <c r="L86" s="454"/>
      <c r="M86" s="451">
        <f t="shared" si="6"/>
        <v>0</v>
      </c>
      <c r="N86" s="454"/>
      <c r="O86" s="451"/>
      <c r="P86" s="451">
        <f t="shared" si="7"/>
        <v>0</v>
      </c>
    </row>
    <row r="87" spans="1:16" x14ac:dyDescent="0.3">
      <c r="A87" s="40" t="s">
        <v>77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78</v>
      </c>
      <c r="G87" s="450" t="s">
        <v>48</v>
      </c>
      <c r="H87" s="451">
        <v>69915.839999999997</v>
      </c>
      <c r="I87" s="451"/>
      <c r="J87" s="451">
        <f t="shared" si="5"/>
        <v>69915.839999999997</v>
      </c>
      <c r="K87" s="451">
        <v>99250</v>
      </c>
      <c r="L87" s="451"/>
      <c r="M87" s="451">
        <f t="shared" si="6"/>
        <v>99250</v>
      </c>
      <c r="N87" s="451">
        <v>124062.5</v>
      </c>
      <c r="O87" s="451"/>
      <c r="P87" s="451">
        <f t="shared" si="7"/>
        <v>124062.5</v>
      </c>
    </row>
    <row r="88" spans="1:16" x14ac:dyDescent="0.3">
      <c r="A88" s="438" t="s">
        <v>103</v>
      </c>
      <c r="B88" s="455" t="s">
        <v>43</v>
      </c>
      <c r="C88" s="455" t="s">
        <v>100</v>
      </c>
      <c r="D88" s="450" t="s">
        <v>101</v>
      </c>
      <c r="E88" s="456">
        <v>244</v>
      </c>
      <c r="F88" s="457">
        <v>226500</v>
      </c>
      <c r="G88" s="450" t="s">
        <v>48</v>
      </c>
      <c r="H88" s="451">
        <v>195300</v>
      </c>
      <c r="I88" s="451"/>
      <c r="J88" s="451">
        <f t="shared" si="5"/>
        <v>195300</v>
      </c>
      <c r="K88" s="451">
        <v>244125</v>
      </c>
      <c r="L88" s="451"/>
      <c r="M88" s="451">
        <f t="shared" si="6"/>
        <v>244125</v>
      </c>
      <c r="N88" s="451">
        <v>305156.25</v>
      </c>
      <c r="O88" s="451"/>
      <c r="P88" s="451">
        <f t="shared" si="7"/>
        <v>305156.25</v>
      </c>
    </row>
    <row r="89" spans="1:16" ht="24" x14ac:dyDescent="0.3">
      <c r="A89" s="40" t="s">
        <v>79</v>
      </c>
      <c r="B89" s="455" t="s">
        <v>43</v>
      </c>
      <c r="C89" s="455" t="s">
        <v>100</v>
      </c>
      <c r="D89" s="450" t="s">
        <v>101</v>
      </c>
      <c r="E89" s="456">
        <v>244</v>
      </c>
      <c r="F89" s="457">
        <v>226800</v>
      </c>
      <c r="G89" s="450" t="s">
        <v>48</v>
      </c>
      <c r="H89" s="451">
        <v>387805</v>
      </c>
      <c r="I89" s="451"/>
      <c r="J89" s="451">
        <f t="shared" si="5"/>
        <v>387805</v>
      </c>
      <c r="K89" s="451">
        <v>337000</v>
      </c>
      <c r="L89" s="451"/>
      <c r="M89" s="451">
        <f t="shared" si="6"/>
        <v>337000</v>
      </c>
      <c r="N89" s="451">
        <v>337000</v>
      </c>
      <c r="O89" s="451"/>
      <c r="P89" s="451">
        <f t="shared" si="7"/>
        <v>337000</v>
      </c>
    </row>
    <row r="90" spans="1:16" x14ac:dyDescent="0.3">
      <c r="A90" s="40" t="s">
        <v>81</v>
      </c>
      <c r="B90" s="449" t="s">
        <v>43</v>
      </c>
      <c r="C90" s="449" t="s">
        <v>100</v>
      </c>
      <c r="D90" s="450" t="s">
        <v>101</v>
      </c>
      <c r="E90" s="450" t="s">
        <v>54</v>
      </c>
      <c r="F90" s="450" t="s">
        <v>82</v>
      </c>
      <c r="G90" s="450" t="s">
        <v>48</v>
      </c>
      <c r="H90" s="451">
        <v>100816</v>
      </c>
      <c r="I90" s="451"/>
      <c r="J90" s="451">
        <f t="shared" si="5"/>
        <v>100816</v>
      </c>
      <c r="K90" s="451">
        <v>100000</v>
      </c>
      <c r="L90" s="451"/>
      <c r="M90" s="451">
        <f t="shared" si="6"/>
        <v>100000</v>
      </c>
      <c r="N90" s="451">
        <v>100000</v>
      </c>
      <c r="O90" s="451"/>
      <c r="P90" s="451">
        <f t="shared" si="7"/>
        <v>100000</v>
      </c>
    </row>
    <row r="91" spans="1:16" x14ac:dyDescent="0.3">
      <c r="A91" s="40" t="s">
        <v>104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105</v>
      </c>
      <c r="G91" s="450" t="s">
        <v>48</v>
      </c>
      <c r="H91" s="451">
        <v>14000</v>
      </c>
      <c r="I91" s="451"/>
      <c r="J91" s="451">
        <f t="shared" si="5"/>
        <v>14000</v>
      </c>
      <c r="K91" s="451">
        <v>14000</v>
      </c>
      <c r="L91" s="451"/>
      <c r="M91" s="451">
        <f t="shared" si="6"/>
        <v>14000</v>
      </c>
      <c r="N91" s="451">
        <v>16000</v>
      </c>
      <c r="O91" s="451"/>
      <c r="P91" s="451">
        <f t="shared" si="7"/>
        <v>16000</v>
      </c>
    </row>
    <row r="92" spans="1:16" ht="24" x14ac:dyDescent="0.3">
      <c r="A92" s="40" t="s">
        <v>83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8" t="s">
        <v>84</v>
      </c>
      <c r="G92" s="450" t="s">
        <v>48</v>
      </c>
      <c r="H92" s="451">
        <v>23690</v>
      </c>
      <c r="I92" s="451"/>
      <c r="J92" s="451">
        <f t="shared" si="5"/>
        <v>23690</v>
      </c>
      <c r="K92" s="451">
        <v>40000</v>
      </c>
      <c r="L92" s="451"/>
      <c r="M92" s="451">
        <f t="shared" si="6"/>
        <v>40000</v>
      </c>
      <c r="N92" s="451">
        <v>40000</v>
      </c>
      <c r="O92" s="451"/>
      <c r="P92" s="451">
        <f t="shared" si="7"/>
        <v>40000</v>
      </c>
    </row>
    <row r="93" spans="1:16" x14ac:dyDescent="0.3">
      <c r="A93" s="82" t="s">
        <v>85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86</v>
      </c>
      <c r="G93" s="450" t="s">
        <v>48</v>
      </c>
      <c r="H93" s="451">
        <v>12890.720000000001</v>
      </c>
      <c r="I93" s="451"/>
      <c r="J93" s="451">
        <f t="shared" si="5"/>
        <v>12890.720000000001</v>
      </c>
      <c r="K93" s="451">
        <v>30000</v>
      </c>
      <c r="L93" s="451"/>
      <c r="M93" s="451">
        <f t="shared" si="6"/>
        <v>30000</v>
      </c>
      <c r="N93" s="451">
        <v>30000</v>
      </c>
      <c r="O93" s="451"/>
      <c r="P93" s="451">
        <f t="shared" si="7"/>
        <v>30000</v>
      </c>
    </row>
    <row r="94" spans="1:16" ht="24" x14ac:dyDescent="0.3">
      <c r="A94" s="82" t="s">
        <v>312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311</v>
      </c>
      <c r="G94" s="450" t="s">
        <v>48</v>
      </c>
      <c r="H94" s="451">
        <v>25800</v>
      </c>
      <c r="I94" s="451"/>
      <c r="J94" s="451">
        <f t="shared" si="5"/>
        <v>25800</v>
      </c>
      <c r="K94" s="451">
        <v>0</v>
      </c>
      <c r="L94" s="451"/>
      <c r="M94" s="451">
        <f t="shared" si="6"/>
        <v>0</v>
      </c>
      <c r="N94" s="451">
        <v>0</v>
      </c>
      <c r="O94" s="451"/>
      <c r="P94" s="451">
        <f t="shared" si="7"/>
        <v>0</v>
      </c>
    </row>
    <row r="95" spans="1:16" x14ac:dyDescent="0.3">
      <c r="A95" s="82" t="s">
        <v>220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219</v>
      </c>
      <c r="G95" s="450" t="s">
        <v>48</v>
      </c>
      <c r="H95" s="451">
        <v>128531</v>
      </c>
      <c r="I95" s="451"/>
      <c r="J95" s="451">
        <f t="shared" si="5"/>
        <v>128531</v>
      </c>
      <c r="K95" s="451">
        <v>0</v>
      </c>
      <c r="L95" s="451"/>
      <c r="M95" s="451">
        <f t="shared" si="6"/>
        <v>0</v>
      </c>
      <c r="N95" s="451">
        <v>0</v>
      </c>
      <c r="O95" s="451"/>
      <c r="P95" s="451">
        <f t="shared" si="7"/>
        <v>0</v>
      </c>
    </row>
    <row r="96" spans="1:16" x14ac:dyDescent="0.3">
      <c r="A96" s="40" t="s">
        <v>89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90</v>
      </c>
      <c r="G96" s="450" t="s">
        <v>48</v>
      </c>
      <c r="H96" s="451">
        <v>76025</v>
      </c>
      <c r="I96" s="451"/>
      <c r="J96" s="451">
        <f t="shared" si="5"/>
        <v>76025</v>
      </c>
      <c r="K96" s="451">
        <v>40000</v>
      </c>
      <c r="L96" s="451"/>
      <c r="M96" s="451">
        <f t="shared" si="6"/>
        <v>40000</v>
      </c>
      <c r="N96" s="451">
        <v>40000</v>
      </c>
      <c r="O96" s="451"/>
      <c r="P96" s="451">
        <f t="shared" si="7"/>
        <v>40000</v>
      </c>
    </row>
    <row r="97" spans="1:16" x14ac:dyDescent="0.3">
      <c r="A97" s="40" t="s">
        <v>106</v>
      </c>
      <c r="B97" s="459" t="s">
        <v>43</v>
      </c>
      <c r="C97" s="459" t="s">
        <v>100</v>
      </c>
      <c r="D97" s="450" t="s">
        <v>101</v>
      </c>
      <c r="E97" s="458" t="s">
        <v>54</v>
      </c>
      <c r="F97" s="458" t="s">
        <v>107</v>
      </c>
      <c r="G97" s="450" t="s">
        <v>48</v>
      </c>
      <c r="H97" s="451">
        <v>0</v>
      </c>
      <c r="I97" s="451"/>
      <c r="J97" s="451">
        <f t="shared" si="5"/>
        <v>0</v>
      </c>
      <c r="K97" s="451">
        <v>22500</v>
      </c>
      <c r="L97" s="451"/>
      <c r="M97" s="451">
        <f t="shared" si="6"/>
        <v>22500</v>
      </c>
      <c r="N97" s="451">
        <v>22500</v>
      </c>
      <c r="O97" s="451"/>
      <c r="P97" s="451">
        <f t="shared" si="7"/>
        <v>22500</v>
      </c>
    </row>
    <row r="98" spans="1:16" x14ac:dyDescent="0.3">
      <c r="A98" s="40" t="s">
        <v>91</v>
      </c>
      <c r="B98" s="449" t="s">
        <v>43</v>
      </c>
      <c r="C98" s="449" t="s">
        <v>100</v>
      </c>
      <c r="D98" s="450" t="s">
        <v>101</v>
      </c>
      <c r="E98" s="460" t="s">
        <v>54</v>
      </c>
      <c r="F98" s="460" t="s">
        <v>92</v>
      </c>
      <c r="G98" s="460" t="s">
        <v>48</v>
      </c>
      <c r="H98" s="451">
        <v>63935.05</v>
      </c>
      <c r="I98" s="451"/>
      <c r="J98" s="451">
        <f t="shared" si="5"/>
        <v>63935.05</v>
      </c>
      <c r="K98" s="451">
        <v>80000</v>
      </c>
      <c r="L98" s="451"/>
      <c r="M98" s="451">
        <f t="shared" si="6"/>
        <v>80000</v>
      </c>
      <c r="N98" s="451">
        <v>80000</v>
      </c>
      <c r="O98" s="451"/>
      <c r="P98" s="451">
        <f t="shared" si="7"/>
        <v>80000</v>
      </c>
    </row>
    <row r="99" spans="1:16" ht="24" x14ac:dyDescent="0.3">
      <c r="A99" s="40" t="s">
        <v>278</v>
      </c>
      <c r="B99" s="449" t="s">
        <v>43</v>
      </c>
      <c r="C99" s="449" t="s">
        <v>100</v>
      </c>
      <c r="D99" s="450" t="s">
        <v>101</v>
      </c>
      <c r="E99" s="460" t="s">
        <v>276</v>
      </c>
      <c r="F99" s="460" t="s">
        <v>275</v>
      </c>
      <c r="G99" s="460" t="s">
        <v>48</v>
      </c>
      <c r="H99" s="451">
        <v>29461.06</v>
      </c>
      <c r="I99" s="451"/>
      <c r="J99" s="451">
        <f t="shared" si="5"/>
        <v>29461.06</v>
      </c>
      <c r="K99" s="451">
        <v>0</v>
      </c>
      <c r="L99" s="451"/>
      <c r="M99" s="451">
        <f t="shared" si="6"/>
        <v>0</v>
      </c>
      <c r="N99" s="451">
        <v>0</v>
      </c>
      <c r="O99" s="451"/>
      <c r="P99" s="451">
        <f t="shared" si="7"/>
        <v>0</v>
      </c>
    </row>
    <row r="100" spans="1:16" ht="24" x14ac:dyDescent="0.3">
      <c r="A100" s="40" t="s">
        <v>279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277</v>
      </c>
      <c r="G100" s="460" t="s">
        <v>48</v>
      </c>
      <c r="H100" s="451">
        <v>10438</v>
      </c>
      <c r="I100" s="451"/>
      <c r="J100" s="451">
        <f t="shared" si="5"/>
        <v>10438</v>
      </c>
      <c r="K100" s="451">
        <v>0</v>
      </c>
      <c r="L100" s="451"/>
      <c r="M100" s="451">
        <f t="shared" si="6"/>
        <v>0</v>
      </c>
      <c r="N100" s="451">
        <v>0</v>
      </c>
      <c r="O100" s="451"/>
      <c r="P100" s="451">
        <f t="shared" si="7"/>
        <v>0</v>
      </c>
    </row>
    <row r="101" spans="1:16" x14ac:dyDescent="0.3">
      <c r="A101" s="40" t="s">
        <v>93</v>
      </c>
      <c r="B101" s="449" t="s">
        <v>43</v>
      </c>
      <c r="C101" s="449" t="s">
        <v>100</v>
      </c>
      <c r="D101" s="450" t="s">
        <v>101</v>
      </c>
      <c r="E101" s="450" t="s">
        <v>94</v>
      </c>
      <c r="F101" s="461" t="s">
        <v>95</v>
      </c>
      <c r="G101" s="461" t="s">
        <v>48</v>
      </c>
      <c r="H101" s="451">
        <v>60238</v>
      </c>
      <c r="I101" s="451"/>
      <c r="J101" s="451">
        <f t="shared" si="5"/>
        <v>60238</v>
      </c>
      <c r="K101" s="451">
        <v>60238</v>
      </c>
      <c r="L101" s="451"/>
      <c r="M101" s="451">
        <f t="shared" si="6"/>
        <v>60238</v>
      </c>
      <c r="N101" s="451">
        <v>60238</v>
      </c>
      <c r="O101" s="451"/>
      <c r="P101" s="451">
        <f t="shared" si="7"/>
        <v>60238</v>
      </c>
    </row>
    <row r="102" spans="1:16" x14ac:dyDescent="0.3">
      <c r="A102" s="40" t="s">
        <v>108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97</v>
      </c>
      <c r="G102" s="461" t="s">
        <v>48</v>
      </c>
      <c r="H102" s="451">
        <v>25281</v>
      </c>
      <c r="I102" s="451"/>
      <c r="J102" s="451">
        <f t="shared" si="5"/>
        <v>25281</v>
      </c>
      <c r="K102" s="451">
        <v>25281</v>
      </c>
      <c r="L102" s="451"/>
      <c r="M102" s="451">
        <f t="shared" si="6"/>
        <v>25281</v>
      </c>
      <c r="N102" s="451">
        <v>25281</v>
      </c>
      <c r="O102" s="451"/>
      <c r="P102" s="451">
        <f t="shared" si="7"/>
        <v>25281</v>
      </c>
    </row>
    <row r="103" spans="1:16" x14ac:dyDescent="0.3">
      <c r="A103" s="40" t="s">
        <v>109</v>
      </c>
      <c r="B103" s="449" t="s">
        <v>43</v>
      </c>
      <c r="C103" s="449" t="s">
        <v>100</v>
      </c>
      <c r="D103" s="450" t="s">
        <v>101</v>
      </c>
      <c r="E103" s="450" t="s">
        <v>110</v>
      </c>
      <c r="F103" s="461" t="s">
        <v>111</v>
      </c>
      <c r="G103" s="461" t="s">
        <v>48</v>
      </c>
      <c r="H103" s="451">
        <v>37790</v>
      </c>
      <c r="I103" s="451"/>
      <c r="J103" s="451">
        <f t="shared" si="5"/>
        <v>37790</v>
      </c>
      <c r="K103" s="451">
        <v>37790</v>
      </c>
      <c r="L103" s="451"/>
      <c r="M103" s="451">
        <f t="shared" si="6"/>
        <v>37790</v>
      </c>
      <c r="N103" s="451">
        <v>37790</v>
      </c>
      <c r="O103" s="451"/>
      <c r="P103" s="451">
        <f t="shared" si="7"/>
        <v>37790</v>
      </c>
    </row>
    <row r="104" spans="1:16" ht="24" x14ac:dyDescent="0.3">
      <c r="A104" s="40" t="s">
        <v>327</v>
      </c>
      <c r="B104" s="449" t="s">
        <v>43</v>
      </c>
      <c r="C104" s="449" t="s">
        <v>100</v>
      </c>
      <c r="D104" s="450" t="s">
        <v>101</v>
      </c>
      <c r="E104" s="450" t="s">
        <v>227</v>
      </c>
      <c r="F104" s="461" t="s">
        <v>326</v>
      </c>
      <c r="G104" s="461" t="s">
        <v>48</v>
      </c>
      <c r="H104" s="451">
        <v>0.01</v>
      </c>
      <c r="I104" s="451"/>
      <c r="J104" s="451">
        <f t="shared" si="5"/>
        <v>0.01</v>
      </c>
      <c r="K104" s="451"/>
      <c r="L104" s="451"/>
      <c r="M104" s="451"/>
      <c r="N104" s="451"/>
      <c r="O104" s="451"/>
      <c r="P104" s="451"/>
    </row>
    <row r="105" spans="1:16" ht="24" x14ac:dyDescent="0.3">
      <c r="A105" s="40" t="s">
        <v>229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228</v>
      </c>
      <c r="G105" s="461" t="s">
        <v>48</v>
      </c>
      <c r="H105" s="451">
        <v>177.02</v>
      </c>
      <c r="I105" s="451"/>
      <c r="J105" s="451">
        <f t="shared" si="5"/>
        <v>177.02</v>
      </c>
      <c r="K105" s="451">
        <v>0</v>
      </c>
      <c r="L105" s="451"/>
      <c r="M105" s="451">
        <f t="shared" si="6"/>
        <v>0</v>
      </c>
      <c r="N105" s="451">
        <v>0</v>
      </c>
      <c r="O105" s="451"/>
      <c r="P105" s="451">
        <f t="shared" si="7"/>
        <v>0</v>
      </c>
    </row>
    <row r="106" spans="1:16" x14ac:dyDescent="0.3">
      <c r="A106" s="672" t="s">
        <v>98</v>
      </c>
      <c r="B106" s="672"/>
      <c r="C106" s="672"/>
      <c r="D106" s="672"/>
      <c r="E106" s="672"/>
      <c r="F106" s="672"/>
      <c r="G106" s="672"/>
      <c r="H106" s="98">
        <f>SUM(H69:H105)</f>
        <v>14696503.109999999</v>
      </c>
      <c r="I106" s="98">
        <f t="shared" ref="I106:P106" si="8">SUM(I69:I105)</f>
        <v>39990</v>
      </c>
      <c r="J106" s="98">
        <f t="shared" si="8"/>
        <v>14736493.109999999</v>
      </c>
      <c r="K106" s="98">
        <f t="shared" si="8"/>
        <v>13879548.150000002</v>
      </c>
      <c r="L106" s="98">
        <f t="shared" si="8"/>
        <v>0</v>
      </c>
      <c r="M106" s="98">
        <f t="shared" si="8"/>
        <v>13879548.150000002</v>
      </c>
      <c r="N106" s="98">
        <f t="shared" si="8"/>
        <v>14290031.449999997</v>
      </c>
      <c r="O106" s="98">
        <f t="shared" si="8"/>
        <v>0</v>
      </c>
      <c r="P106" s="98">
        <f t="shared" si="8"/>
        <v>14290031.449999997</v>
      </c>
    </row>
    <row r="107" spans="1:16" ht="15" customHeight="1" x14ac:dyDescent="0.3">
      <c r="A107" s="704" t="s">
        <v>112</v>
      </c>
      <c r="B107" s="704"/>
      <c r="C107" s="704"/>
      <c r="D107" s="704"/>
      <c r="E107" s="704"/>
      <c r="F107" s="704"/>
      <c r="G107" s="704"/>
      <c r="H107" s="704"/>
      <c r="I107" s="704"/>
      <c r="J107" s="704"/>
      <c r="K107" s="704"/>
      <c r="L107" s="704"/>
      <c r="M107" s="704"/>
      <c r="N107" s="704"/>
      <c r="O107" s="704"/>
      <c r="P107" s="704"/>
    </row>
    <row r="108" spans="1:16" x14ac:dyDescent="0.3">
      <c r="A108" s="40" t="s">
        <v>87</v>
      </c>
      <c r="B108" s="455" t="s">
        <v>43</v>
      </c>
      <c r="C108" s="455" t="s">
        <v>44</v>
      </c>
      <c r="D108" s="460" t="s">
        <v>45</v>
      </c>
      <c r="E108" s="460" t="s">
        <v>54</v>
      </c>
      <c r="F108" s="460" t="s">
        <v>88</v>
      </c>
      <c r="G108" s="462" t="s">
        <v>113</v>
      </c>
      <c r="H108" s="451">
        <v>5000000</v>
      </c>
      <c r="I108" s="451"/>
      <c r="J108" s="451">
        <f>H108+I108</f>
        <v>5000000</v>
      </c>
      <c r="K108" s="451">
        <v>5800000</v>
      </c>
      <c r="L108" s="451"/>
      <c r="M108" s="451">
        <f>K108+L108</f>
        <v>5800000</v>
      </c>
      <c r="N108" s="451">
        <v>5800000</v>
      </c>
      <c r="O108" s="463"/>
      <c r="P108" s="451">
        <f>N108+O108</f>
        <v>5800000</v>
      </c>
    </row>
    <row r="109" spans="1:16" x14ac:dyDescent="0.3">
      <c r="A109" s="672" t="s">
        <v>114</v>
      </c>
      <c r="B109" s="672"/>
      <c r="C109" s="672"/>
      <c r="D109" s="672"/>
      <c r="E109" s="672"/>
      <c r="F109" s="672"/>
      <c r="G109" s="672"/>
      <c r="H109" s="100">
        <f>SUM(H108)</f>
        <v>5000000</v>
      </c>
      <c r="I109" s="100">
        <f t="shared" ref="I109:P109" si="9">SUM(I108)</f>
        <v>0</v>
      </c>
      <c r="J109" s="100">
        <f t="shared" si="9"/>
        <v>5000000</v>
      </c>
      <c r="K109" s="100">
        <f t="shared" si="9"/>
        <v>5800000</v>
      </c>
      <c r="L109" s="100">
        <f t="shared" si="9"/>
        <v>0</v>
      </c>
      <c r="M109" s="100">
        <f t="shared" si="9"/>
        <v>5800000</v>
      </c>
      <c r="N109" s="100">
        <f t="shared" si="9"/>
        <v>5800000</v>
      </c>
      <c r="O109" s="100">
        <f t="shared" si="9"/>
        <v>0</v>
      </c>
      <c r="P109" s="100">
        <f t="shared" si="9"/>
        <v>5800000</v>
      </c>
    </row>
    <row r="110" spans="1:16" hidden="1" x14ac:dyDescent="0.3">
      <c r="A110" s="702" t="s">
        <v>115</v>
      </c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t="25.2" hidden="1" customHeight="1" thickBot="1" x14ac:dyDescent="0.35">
      <c r="A111" s="702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44</v>
      </c>
      <c r="D112" s="58" t="s">
        <v>116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44</v>
      </c>
      <c r="D113" s="58" t="s">
        <v>116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44</v>
      </c>
      <c r="D114" s="58" t="s">
        <v>116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2" t="s">
        <v>120</v>
      </c>
      <c r="B115" s="702"/>
      <c r="C115" s="702"/>
      <c r="D115" s="702"/>
      <c r="E115" s="702"/>
      <c r="F115" s="702"/>
      <c r="G115" s="702"/>
      <c r="H115" s="59">
        <f>SUM(H112:H114)</f>
        <v>0</v>
      </c>
      <c r="I115" s="59"/>
      <c r="J115" s="59"/>
      <c r="K115" s="59">
        <f t="shared" ref="K115:N115" si="10">SUM(K112:K114)</f>
        <v>0</v>
      </c>
      <c r="L115" s="59"/>
      <c r="M115" s="59"/>
      <c r="N115" s="59">
        <f t="shared" si="10"/>
        <v>0</v>
      </c>
      <c r="O115" s="97"/>
      <c r="P115" s="97"/>
    </row>
    <row r="116" spans="1:16" hidden="1" x14ac:dyDescent="0.3">
      <c r="A116" s="82" t="s">
        <v>42</v>
      </c>
      <c r="B116" s="58" t="s">
        <v>43</v>
      </c>
      <c r="C116" s="58" t="s">
        <v>100</v>
      </c>
      <c r="D116" s="58" t="s">
        <v>121</v>
      </c>
      <c r="E116" s="58" t="s">
        <v>46</v>
      </c>
      <c r="F116" s="58" t="s">
        <v>47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50</v>
      </c>
      <c r="B117" s="58" t="s">
        <v>43</v>
      </c>
      <c r="C117" s="58" t="s">
        <v>100</v>
      </c>
      <c r="D117" s="58" t="s">
        <v>121</v>
      </c>
      <c r="E117" s="58" t="s">
        <v>51</v>
      </c>
      <c r="F117" s="58" t="s">
        <v>52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82" t="s">
        <v>118</v>
      </c>
      <c r="B118" s="58" t="s">
        <v>43</v>
      </c>
      <c r="C118" s="58" t="s">
        <v>100</v>
      </c>
      <c r="D118" s="58" t="s">
        <v>121</v>
      </c>
      <c r="E118" s="58" t="s">
        <v>54</v>
      </c>
      <c r="F118" s="58" t="s">
        <v>119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40" t="s">
        <v>122</v>
      </c>
      <c r="B119" s="58" t="s">
        <v>43</v>
      </c>
      <c r="C119" s="58" t="s">
        <v>123</v>
      </c>
      <c r="D119" s="58" t="s">
        <v>121</v>
      </c>
      <c r="E119" s="58" t="s">
        <v>54</v>
      </c>
      <c r="F119" s="58" t="s">
        <v>124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05" t="s">
        <v>125</v>
      </c>
      <c r="B120" s="705"/>
      <c r="C120" s="705"/>
      <c r="D120" s="705"/>
      <c r="E120" s="705"/>
      <c r="F120" s="705"/>
      <c r="G120" s="705"/>
      <c r="H120" s="83">
        <f>SUM(H116:H119)</f>
        <v>0</v>
      </c>
      <c r="I120" s="83"/>
      <c r="J120" s="83"/>
      <c r="K120" s="83">
        <f t="shared" ref="K120:N120" si="11">SUM(K116:K119)</f>
        <v>0</v>
      </c>
      <c r="L120" s="83"/>
      <c r="M120" s="83"/>
      <c r="N120" s="83">
        <f t="shared" si="11"/>
        <v>0</v>
      </c>
      <c r="O120" s="97"/>
      <c r="P120" s="97"/>
    </row>
    <row r="121" spans="1:16" hidden="1" x14ac:dyDescent="0.3">
      <c r="A121" s="706" t="s">
        <v>126</v>
      </c>
      <c r="B121" s="706"/>
      <c r="C121" s="706"/>
      <c r="D121" s="706"/>
      <c r="E121" s="706"/>
      <c r="F121" s="706"/>
      <c r="G121" s="706"/>
      <c r="H121" s="101">
        <f>H115+H120</f>
        <v>0</v>
      </c>
      <c r="I121" s="101"/>
      <c r="J121" s="101"/>
      <c r="K121" s="101">
        <f t="shared" ref="K121:N121" si="12">K115+K120</f>
        <v>0</v>
      </c>
      <c r="L121" s="101"/>
      <c r="M121" s="101"/>
      <c r="N121" s="101">
        <f t="shared" si="12"/>
        <v>0</v>
      </c>
      <c r="O121" s="97"/>
      <c r="P121" s="97"/>
    </row>
    <row r="122" spans="1:16" hidden="1" x14ac:dyDescent="0.3">
      <c r="A122" s="700" t="s">
        <v>127</v>
      </c>
      <c r="B122" s="700"/>
      <c r="C122" s="700"/>
      <c r="D122" s="700"/>
      <c r="E122" s="700"/>
      <c r="F122" s="700"/>
      <c r="G122" s="700"/>
      <c r="H122" s="700"/>
      <c r="I122" s="700"/>
      <c r="J122" s="700"/>
      <c r="K122" s="700"/>
      <c r="L122" s="700"/>
      <c r="M122" s="700"/>
      <c r="N122" s="700"/>
      <c r="O122" s="97"/>
      <c r="P122" s="97"/>
    </row>
    <row r="123" spans="1:16" hidden="1" x14ac:dyDescent="0.3">
      <c r="A123" s="82" t="s">
        <v>42</v>
      </c>
      <c r="B123" s="58" t="s">
        <v>43</v>
      </c>
      <c r="C123" s="58" t="s">
        <v>100</v>
      </c>
      <c r="D123" s="58" t="s">
        <v>128</v>
      </c>
      <c r="E123" s="58" t="s">
        <v>46</v>
      </c>
      <c r="F123" s="58" t="s">
        <v>47</v>
      </c>
      <c r="G123" s="102" t="s">
        <v>129</v>
      </c>
      <c r="H123" s="32"/>
      <c r="I123" s="32"/>
      <c r="J123" s="32"/>
      <c r="K123" s="34"/>
      <c r="L123" s="34"/>
      <c r="M123" s="34"/>
      <c r="N123" s="34"/>
      <c r="O123" s="97"/>
      <c r="P123" s="97"/>
    </row>
    <row r="124" spans="1:16" hidden="1" x14ac:dyDescent="0.3">
      <c r="A124" s="82" t="s">
        <v>50</v>
      </c>
      <c r="B124" s="58" t="s">
        <v>43</v>
      </c>
      <c r="C124" s="58" t="s">
        <v>100</v>
      </c>
      <c r="D124" s="58" t="s">
        <v>128</v>
      </c>
      <c r="E124" s="58" t="s">
        <v>51</v>
      </c>
      <c r="F124" s="58">
        <v>213000</v>
      </c>
      <c r="G124" s="102" t="s">
        <v>129</v>
      </c>
      <c r="H124" s="32"/>
      <c r="I124" s="32"/>
      <c r="J124" s="32"/>
      <c r="K124" s="32"/>
      <c r="L124" s="32"/>
      <c r="M124" s="32"/>
      <c r="N124" s="32"/>
      <c r="O124" s="97"/>
      <c r="P124" s="97"/>
    </row>
    <row r="125" spans="1:16" hidden="1" x14ac:dyDescent="0.3">
      <c r="A125" s="716" t="s">
        <v>130</v>
      </c>
      <c r="B125" s="716"/>
      <c r="C125" s="716"/>
      <c r="D125" s="716"/>
      <c r="E125" s="716"/>
      <c r="F125" s="716"/>
      <c r="G125" s="716"/>
      <c r="H125" s="121">
        <f>SUM(H123:H124)</f>
        <v>0</v>
      </c>
      <c r="I125" s="121"/>
      <c r="J125" s="121"/>
      <c r="K125" s="121">
        <f t="shared" ref="K125:N125" si="13">SUM(K123:K124)</f>
        <v>0</v>
      </c>
      <c r="L125" s="121"/>
      <c r="M125" s="121"/>
      <c r="N125" s="121">
        <f t="shared" si="13"/>
        <v>0</v>
      </c>
      <c r="O125" s="122"/>
      <c r="P125" s="122"/>
    </row>
    <row r="126" spans="1:16" x14ac:dyDescent="0.3">
      <c r="A126" s="702" t="s">
        <v>115</v>
      </c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</row>
    <row r="127" spans="1:16" x14ac:dyDescent="0.3">
      <c r="A127" s="702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</row>
    <row r="128" spans="1:16" x14ac:dyDescent="0.3">
      <c r="A128" s="82" t="s">
        <v>42</v>
      </c>
      <c r="B128" s="449" t="s">
        <v>43</v>
      </c>
      <c r="C128" s="449" t="s">
        <v>44</v>
      </c>
      <c r="D128" s="464" t="s">
        <v>116</v>
      </c>
      <c r="E128" s="450" t="s">
        <v>46</v>
      </c>
      <c r="F128" s="461" t="s">
        <v>47</v>
      </c>
      <c r="G128" s="461" t="s">
        <v>180</v>
      </c>
      <c r="H128" s="451">
        <v>24033568.609999999</v>
      </c>
      <c r="I128" s="451"/>
      <c r="J128" s="451">
        <f t="shared" ref="J128:J131" si="14">H128+I128</f>
        <v>24033568.609999999</v>
      </c>
      <c r="K128" s="451">
        <v>0</v>
      </c>
      <c r="L128" s="451"/>
      <c r="M128" s="451">
        <f t="shared" ref="M128:M131" si="15">K128+L128</f>
        <v>0</v>
      </c>
      <c r="N128" s="451">
        <v>0</v>
      </c>
      <c r="O128" s="451"/>
      <c r="P128" s="451">
        <f t="shared" ref="P128:P140" si="16">N128+O128</f>
        <v>0</v>
      </c>
    </row>
    <row r="129" spans="1:16" ht="36" x14ac:dyDescent="0.3">
      <c r="A129" s="36" t="s">
        <v>210</v>
      </c>
      <c r="B129" s="449" t="s">
        <v>43</v>
      </c>
      <c r="C129" s="449" t="s">
        <v>44</v>
      </c>
      <c r="D129" s="464" t="s">
        <v>116</v>
      </c>
      <c r="E129" s="450" t="s">
        <v>46</v>
      </c>
      <c r="F129" s="461" t="s">
        <v>209</v>
      </c>
      <c r="G129" s="461" t="s">
        <v>180</v>
      </c>
      <c r="H129" s="451">
        <v>53302.15</v>
      </c>
      <c r="I129" s="451"/>
      <c r="J129" s="451">
        <f t="shared" si="14"/>
        <v>53302.15</v>
      </c>
      <c r="K129" s="451"/>
      <c r="L129" s="451"/>
      <c r="M129" s="451"/>
      <c r="N129" s="451"/>
      <c r="O129" s="451"/>
      <c r="P129" s="451"/>
    </row>
    <row r="130" spans="1:16" x14ac:dyDescent="0.3">
      <c r="A130" s="82" t="s">
        <v>50</v>
      </c>
      <c r="B130" s="449" t="s">
        <v>43</v>
      </c>
      <c r="C130" s="449" t="s">
        <v>44</v>
      </c>
      <c r="D130" s="464" t="s">
        <v>116</v>
      </c>
      <c r="E130" s="450" t="s">
        <v>51</v>
      </c>
      <c r="F130" s="461" t="s">
        <v>52</v>
      </c>
      <c r="G130" s="461" t="s">
        <v>180</v>
      </c>
      <c r="H130" s="451">
        <v>5105802.3600000003</v>
      </c>
      <c r="I130" s="451"/>
      <c r="J130" s="451">
        <f t="shared" si="14"/>
        <v>5105802.3600000003</v>
      </c>
      <c r="K130" s="451">
        <v>0</v>
      </c>
      <c r="L130" s="451"/>
      <c r="M130" s="451">
        <f t="shared" si="15"/>
        <v>0</v>
      </c>
      <c r="N130" s="451">
        <v>0</v>
      </c>
      <c r="O130" s="451"/>
      <c r="P130" s="451">
        <f t="shared" si="16"/>
        <v>0</v>
      </c>
    </row>
    <row r="131" spans="1:16" x14ac:dyDescent="0.3">
      <c r="A131" s="82" t="s">
        <v>118</v>
      </c>
      <c r="B131" s="449" t="s">
        <v>43</v>
      </c>
      <c r="C131" s="449" t="s">
        <v>44</v>
      </c>
      <c r="D131" s="464" t="s">
        <v>116</v>
      </c>
      <c r="E131" s="450" t="s">
        <v>54</v>
      </c>
      <c r="F131" s="461" t="s">
        <v>119</v>
      </c>
      <c r="G131" s="461" t="s">
        <v>180</v>
      </c>
      <c r="H131" s="451">
        <v>47000</v>
      </c>
      <c r="I131" s="451"/>
      <c r="J131" s="451">
        <f t="shared" si="14"/>
        <v>47000</v>
      </c>
      <c r="K131" s="451">
        <v>0</v>
      </c>
      <c r="L131" s="451"/>
      <c r="M131" s="451">
        <f t="shared" si="15"/>
        <v>0</v>
      </c>
      <c r="N131" s="451">
        <v>0</v>
      </c>
      <c r="O131" s="451"/>
      <c r="P131" s="451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101">
        <f>SUM(H128:H131)</f>
        <v>29239673.119999997</v>
      </c>
      <c r="I132" s="101">
        <f t="shared" ref="I132:P132" si="17">SUM(I128:I131)</f>
        <v>0</v>
      </c>
      <c r="J132" s="101">
        <f t="shared" si="17"/>
        <v>29239673.119999997</v>
      </c>
      <c r="K132" s="101">
        <f t="shared" si="17"/>
        <v>0</v>
      </c>
      <c r="L132" s="101">
        <f t="shared" si="17"/>
        <v>0</v>
      </c>
      <c r="M132" s="101">
        <f t="shared" si="17"/>
        <v>0</v>
      </c>
      <c r="N132" s="101">
        <f t="shared" si="17"/>
        <v>0</v>
      </c>
      <c r="O132" s="101">
        <f t="shared" si="17"/>
        <v>0</v>
      </c>
      <c r="P132" s="101">
        <f t="shared" si="17"/>
        <v>0</v>
      </c>
    </row>
    <row r="133" spans="1:16" x14ac:dyDescent="0.3">
      <c r="A133" s="82" t="s">
        <v>42</v>
      </c>
      <c r="B133" s="449" t="s">
        <v>43</v>
      </c>
      <c r="C133" s="449" t="s">
        <v>100</v>
      </c>
      <c r="D133" s="464" t="s">
        <v>121</v>
      </c>
      <c r="E133" s="450" t="s">
        <v>46</v>
      </c>
      <c r="F133" s="461" t="s">
        <v>47</v>
      </c>
      <c r="G133" s="461" t="s">
        <v>180</v>
      </c>
      <c r="H133" s="451">
        <v>40696077.089999996</v>
      </c>
      <c r="I133" s="451"/>
      <c r="J133" s="451">
        <f t="shared" ref="J133:J140" si="18">H133+I133</f>
        <v>40696077.089999996</v>
      </c>
      <c r="K133" s="451">
        <v>0</v>
      </c>
      <c r="L133" s="451"/>
      <c r="M133" s="451">
        <f t="shared" ref="M133:M140" si="19">K133+L133</f>
        <v>0</v>
      </c>
      <c r="N133" s="451">
        <v>0</v>
      </c>
      <c r="O133" s="451"/>
      <c r="P133" s="451">
        <f t="shared" si="16"/>
        <v>0</v>
      </c>
    </row>
    <row r="134" spans="1:16" ht="36" x14ac:dyDescent="0.3">
      <c r="A134" s="36" t="s">
        <v>210</v>
      </c>
      <c r="B134" s="449" t="s">
        <v>43</v>
      </c>
      <c r="C134" s="449" t="s">
        <v>100</v>
      </c>
      <c r="D134" s="464" t="s">
        <v>121</v>
      </c>
      <c r="E134" s="450" t="s">
        <v>46</v>
      </c>
      <c r="F134" s="461" t="s">
        <v>209</v>
      </c>
      <c r="G134" s="461" t="s">
        <v>180</v>
      </c>
      <c r="H134" s="451">
        <v>80132.890000000014</v>
      </c>
      <c r="I134" s="451"/>
      <c r="J134" s="451">
        <f t="shared" si="18"/>
        <v>80132.890000000014</v>
      </c>
      <c r="K134" s="451"/>
      <c r="L134" s="451"/>
      <c r="M134" s="451"/>
      <c r="N134" s="451"/>
      <c r="O134" s="451"/>
      <c r="P134" s="451"/>
    </row>
    <row r="135" spans="1:16" x14ac:dyDescent="0.3">
      <c r="A135" s="82" t="s">
        <v>50</v>
      </c>
      <c r="B135" s="449" t="s">
        <v>43</v>
      </c>
      <c r="C135" s="449" t="s">
        <v>100</v>
      </c>
      <c r="D135" s="464" t="s">
        <v>121</v>
      </c>
      <c r="E135" s="450" t="s">
        <v>51</v>
      </c>
      <c r="F135" s="461" t="s">
        <v>52</v>
      </c>
      <c r="G135" s="461" t="s">
        <v>180</v>
      </c>
      <c r="H135" s="451">
        <v>8983667.3300000001</v>
      </c>
      <c r="I135" s="451"/>
      <c r="J135" s="451">
        <f t="shared" si="18"/>
        <v>8983667.3300000001</v>
      </c>
      <c r="K135" s="451">
        <v>0</v>
      </c>
      <c r="L135" s="451"/>
      <c r="M135" s="451">
        <f t="shared" si="19"/>
        <v>0</v>
      </c>
      <c r="N135" s="451">
        <v>0</v>
      </c>
      <c r="O135" s="451"/>
      <c r="P135" s="451">
        <f t="shared" si="16"/>
        <v>0</v>
      </c>
    </row>
    <row r="136" spans="1:16" x14ac:dyDescent="0.3">
      <c r="A136" s="82" t="s">
        <v>118</v>
      </c>
      <c r="B136" s="449" t="s">
        <v>43</v>
      </c>
      <c r="C136" s="449" t="s">
        <v>100</v>
      </c>
      <c r="D136" s="464" t="s">
        <v>121</v>
      </c>
      <c r="E136" s="450" t="s">
        <v>54</v>
      </c>
      <c r="F136" s="461" t="s">
        <v>119</v>
      </c>
      <c r="G136" s="461" t="s">
        <v>180</v>
      </c>
      <c r="H136" s="451">
        <v>49414</v>
      </c>
      <c r="I136" s="451"/>
      <c r="J136" s="451">
        <f t="shared" si="18"/>
        <v>49414</v>
      </c>
      <c r="K136" s="451">
        <v>0</v>
      </c>
      <c r="L136" s="451"/>
      <c r="M136" s="451">
        <f t="shared" si="19"/>
        <v>0</v>
      </c>
      <c r="N136" s="451">
        <v>0</v>
      </c>
      <c r="O136" s="451"/>
      <c r="P136" s="451">
        <f t="shared" si="16"/>
        <v>0</v>
      </c>
    </row>
    <row r="137" spans="1:16" x14ac:dyDescent="0.3">
      <c r="A137" s="82" t="s">
        <v>236</v>
      </c>
      <c r="B137" s="449" t="s">
        <v>43</v>
      </c>
      <c r="C137" s="449" t="s">
        <v>100</v>
      </c>
      <c r="D137" s="464" t="s">
        <v>121</v>
      </c>
      <c r="E137" s="450" t="s">
        <v>54</v>
      </c>
      <c r="F137" s="461" t="s">
        <v>235</v>
      </c>
      <c r="G137" s="461" t="s">
        <v>180</v>
      </c>
      <c r="H137" s="451">
        <v>1572331.31</v>
      </c>
      <c r="I137" s="451"/>
      <c r="J137" s="451">
        <f t="shared" si="18"/>
        <v>1572331.31</v>
      </c>
      <c r="K137" s="451"/>
      <c r="L137" s="451"/>
      <c r="M137" s="451"/>
      <c r="N137" s="451"/>
      <c r="O137" s="451"/>
      <c r="P137" s="451"/>
    </row>
    <row r="138" spans="1:16" x14ac:dyDescent="0.3">
      <c r="A138" s="40" t="s">
        <v>91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92</v>
      </c>
      <c r="G138" s="461" t="s">
        <v>180</v>
      </c>
      <c r="H138" s="451">
        <v>94353.600000000006</v>
      </c>
      <c r="I138" s="451"/>
      <c r="J138" s="451">
        <f t="shared" si="18"/>
        <v>94353.600000000006</v>
      </c>
      <c r="K138" s="451"/>
      <c r="L138" s="451"/>
      <c r="M138" s="451"/>
      <c r="N138" s="451"/>
      <c r="O138" s="451"/>
      <c r="P138" s="451"/>
    </row>
    <row r="139" spans="1:16" ht="24" x14ac:dyDescent="0.3">
      <c r="A139" s="82" t="s">
        <v>214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213</v>
      </c>
      <c r="G139" s="461" t="s">
        <v>180</v>
      </c>
      <c r="H139" s="451">
        <v>12746</v>
      </c>
      <c r="I139" s="451"/>
      <c r="J139" s="451">
        <f t="shared" si="18"/>
        <v>12746</v>
      </c>
      <c r="K139" s="451">
        <v>0</v>
      </c>
      <c r="L139" s="451"/>
      <c r="M139" s="451">
        <f t="shared" si="19"/>
        <v>0</v>
      </c>
      <c r="N139" s="451">
        <v>0</v>
      </c>
      <c r="O139" s="451"/>
      <c r="P139" s="451">
        <f t="shared" si="16"/>
        <v>0</v>
      </c>
    </row>
    <row r="140" spans="1:16" x14ac:dyDescent="0.3">
      <c r="A140" s="82" t="s">
        <v>122</v>
      </c>
      <c r="B140" s="449" t="s">
        <v>43</v>
      </c>
      <c r="C140" s="449" t="s">
        <v>123</v>
      </c>
      <c r="D140" s="464" t="s">
        <v>121</v>
      </c>
      <c r="E140" s="450" t="s">
        <v>54</v>
      </c>
      <c r="F140" s="461" t="s">
        <v>124</v>
      </c>
      <c r="G140" s="461" t="s">
        <v>180</v>
      </c>
      <c r="H140" s="451">
        <v>4200</v>
      </c>
      <c r="I140" s="451"/>
      <c r="J140" s="451">
        <f t="shared" si="18"/>
        <v>4200</v>
      </c>
      <c r="K140" s="451">
        <v>0</v>
      </c>
      <c r="L140" s="451"/>
      <c r="M140" s="451">
        <f t="shared" si="19"/>
        <v>0</v>
      </c>
      <c r="N140" s="451">
        <v>0</v>
      </c>
      <c r="O140" s="451"/>
      <c r="P140" s="451">
        <f t="shared" si="16"/>
        <v>0</v>
      </c>
    </row>
    <row r="141" spans="1:16" x14ac:dyDescent="0.3">
      <c r="A141" s="715" t="s">
        <v>178</v>
      </c>
      <c r="B141" s="715"/>
      <c r="C141" s="715"/>
      <c r="D141" s="715"/>
      <c r="E141" s="715"/>
      <c r="F141" s="715"/>
      <c r="G141" s="715"/>
      <c r="H141" s="101">
        <f>SUM(H133:H140)</f>
        <v>51492922.219999999</v>
      </c>
      <c r="I141" s="101">
        <f t="shared" ref="I141:P141" si="20">SUM(I133:I140)</f>
        <v>0</v>
      </c>
      <c r="J141" s="101">
        <f t="shared" si="20"/>
        <v>51492922.219999999</v>
      </c>
      <c r="K141" s="101">
        <f t="shared" si="20"/>
        <v>0</v>
      </c>
      <c r="L141" s="101">
        <f t="shared" si="20"/>
        <v>0</v>
      </c>
      <c r="M141" s="101">
        <f t="shared" si="20"/>
        <v>0</v>
      </c>
      <c r="N141" s="101">
        <f t="shared" si="20"/>
        <v>0</v>
      </c>
      <c r="O141" s="101">
        <f t="shared" si="20"/>
        <v>0</v>
      </c>
      <c r="P141" s="101">
        <f t="shared" si="20"/>
        <v>0</v>
      </c>
    </row>
    <row r="142" spans="1:16" x14ac:dyDescent="0.3">
      <c r="A142" s="706" t="s">
        <v>179</v>
      </c>
      <c r="B142" s="706"/>
      <c r="C142" s="706"/>
      <c r="D142" s="706"/>
      <c r="E142" s="706"/>
      <c r="F142" s="706"/>
      <c r="G142" s="706"/>
      <c r="H142" s="101">
        <f>H132+H141</f>
        <v>80732595.340000004</v>
      </c>
      <c r="I142" s="101">
        <f t="shared" ref="I142:P142" si="21">I132+I141</f>
        <v>0</v>
      </c>
      <c r="J142" s="101">
        <f t="shared" si="21"/>
        <v>80732595.340000004</v>
      </c>
      <c r="K142" s="101">
        <f t="shared" si="21"/>
        <v>0</v>
      </c>
      <c r="L142" s="101">
        <f t="shared" si="21"/>
        <v>0</v>
      </c>
      <c r="M142" s="101">
        <f t="shared" si="21"/>
        <v>0</v>
      </c>
      <c r="N142" s="101">
        <f t="shared" si="21"/>
        <v>0</v>
      </c>
      <c r="O142" s="101">
        <f t="shared" si="21"/>
        <v>0</v>
      </c>
      <c r="P142" s="101">
        <f t="shared" si="21"/>
        <v>0</v>
      </c>
    </row>
    <row r="143" spans="1:16" x14ac:dyDescent="0.3">
      <c r="A143" s="725" t="s">
        <v>201</v>
      </c>
      <c r="B143" s="726"/>
      <c r="C143" s="726"/>
      <c r="D143" s="726"/>
      <c r="E143" s="726"/>
      <c r="F143" s="726"/>
      <c r="G143" s="726"/>
      <c r="H143" s="726"/>
      <c r="I143" s="726"/>
      <c r="J143" s="726"/>
      <c r="K143" s="726"/>
      <c r="L143" s="726"/>
      <c r="M143" s="726"/>
      <c r="N143" s="726"/>
      <c r="O143" s="726"/>
      <c r="P143" s="727"/>
    </row>
    <row r="144" spans="1:16" x14ac:dyDescent="0.3">
      <c r="A144" s="82" t="s">
        <v>42</v>
      </c>
      <c r="B144" s="449" t="s">
        <v>43</v>
      </c>
      <c r="C144" s="449" t="s">
        <v>100</v>
      </c>
      <c r="D144" s="464" t="s">
        <v>202</v>
      </c>
      <c r="E144" s="450" t="s">
        <v>46</v>
      </c>
      <c r="F144" s="461" t="s">
        <v>47</v>
      </c>
      <c r="G144" s="461" t="s">
        <v>203</v>
      </c>
      <c r="H144" s="451">
        <v>4554000</v>
      </c>
      <c r="I144" s="451"/>
      <c r="J144" s="465">
        <f t="shared" ref="J144:J145" si="22">H144+I144</f>
        <v>4554000</v>
      </c>
      <c r="K144" s="451">
        <v>0</v>
      </c>
      <c r="L144" s="451"/>
      <c r="M144" s="465">
        <f t="shared" ref="M144:M145" si="23">K144+L144</f>
        <v>0</v>
      </c>
      <c r="N144" s="451">
        <v>0</v>
      </c>
      <c r="O144" s="147"/>
      <c r="P144" s="148">
        <f t="shared" ref="P144:P145" si="24">N144+O144</f>
        <v>0</v>
      </c>
    </row>
    <row r="145" spans="1:16" x14ac:dyDescent="0.3">
      <c r="A145" s="82" t="s">
        <v>50</v>
      </c>
      <c r="B145" s="449" t="s">
        <v>43</v>
      </c>
      <c r="C145" s="449" t="s">
        <v>100</v>
      </c>
      <c r="D145" s="464" t="s">
        <v>202</v>
      </c>
      <c r="E145" s="450" t="s">
        <v>51</v>
      </c>
      <c r="F145" s="461" t="s">
        <v>52</v>
      </c>
      <c r="G145" s="461" t="s">
        <v>203</v>
      </c>
      <c r="H145" s="451">
        <v>1375308</v>
      </c>
      <c r="I145" s="451"/>
      <c r="J145" s="465">
        <f t="shared" si="22"/>
        <v>1375308</v>
      </c>
      <c r="K145" s="451">
        <v>0</v>
      </c>
      <c r="L145" s="451"/>
      <c r="M145" s="465">
        <f t="shared" si="23"/>
        <v>0</v>
      </c>
      <c r="N145" s="451">
        <v>0</v>
      </c>
      <c r="O145" s="147"/>
      <c r="P145" s="148">
        <f t="shared" si="24"/>
        <v>0</v>
      </c>
    </row>
    <row r="146" spans="1:16" ht="15" thickBot="1" x14ac:dyDescent="0.35">
      <c r="A146" s="728" t="s">
        <v>204</v>
      </c>
      <c r="B146" s="728"/>
      <c r="C146" s="728"/>
      <c r="D146" s="728"/>
      <c r="E146" s="728"/>
      <c r="F146" s="728"/>
      <c r="G146" s="728"/>
      <c r="H146" s="149">
        <f>SUM(H144:H145)</f>
        <v>5929308</v>
      </c>
      <c r="I146" s="149">
        <f t="shared" ref="I146:P146" si="25">SUM(I144:I145)</f>
        <v>0</v>
      </c>
      <c r="J146" s="149">
        <f t="shared" si="25"/>
        <v>5929308</v>
      </c>
      <c r="K146" s="149">
        <f t="shared" si="25"/>
        <v>0</v>
      </c>
      <c r="L146" s="149">
        <f t="shared" si="25"/>
        <v>0</v>
      </c>
      <c r="M146" s="149">
        <f t="shared" si="25"/>
        <v>0</v>
      </c>
      <c r="N146" s="149">
        <f t="shared" si="25"/>
        <v>0</v>
      </c>
      <c r="O146" s="149">
        <f t="shared" si="25"/>
        <v>0</v>
      </c>
      <c r="P146" s="149">
        <f t="shared" si="25"/>
        <v>0</v>
      </c>
    </row>
    <row r="147" spans="1:16" ht="15" thickBot="1" x14ac:dyDescent="0.35">
      <c r="A147" s="729" t="s">
        <v>205</v>
      </c>
      <c r="B147" s="730"/>
      <c r="C147" s="730"/>
      <c r="D147" s="730"/>
      <c r="E147" s="730"/>
      <c r="F147" s="730"/>
      <c r="G147" s="730"/>
      <c r="H147" s="730"/>
      <c r="I147" s="730"/>
      <c r="J147" s="730"/>
      <c r="K147" s="730"/>
      <c r="L147" s="730"/>
      <c r="M147" s="730"/>
      <c r="N147" s="730"/>
      <c r="O147" s="730"/>
      <c r="P147" s="731"/>
    </row>
    <row r="148" spans="1:16" x14ac:dyDescent="0.3">
      <c r="A148" s="150" t="s">
        <v>42</v>
      </c>
      <c r="B148" s="466" t="s">
        <v>43</v>
      </c>
      <c r="C148" s="466" t="s">
        <v>100</v>
      </c>
      <c r="D148" s="466" t="s">
        <v>206</v>
      </c>
      <c r="E148" s="466" t="s">
        <v>46</v>
      </c>
      <c r="F148" s="466" t="s">
        <v>47</v>
      </c>
      <c r="G148" s="461" t="s">
        <v>207</v>
      </c>
      <c r="H148" s="467">
        <v>251508</v>
      </c>
      <c r="I148" s="468"/>
      <c r="J148" s="465">
        <f t="shared" ref="J148:J149" si="26">H148+I148</f>
        <v>251508</v>
      </c>
      <c r="K148" s="465">
        <v>0</v>
      </c>
      <c r="L148" s="469"/>
      <c r="M148" s="465">
        <f t="shared" ref="M148:M149" si="27">K148+L148</f>
        <v>0</v>
      </c>
      <c r="N148" s="451">
        <v>0</v>
      </c>
      <c r="O148" s="147"/>
      <c r="P148" s="148">
        <f t="shared" ref="P148:P149" si="28">N148+O148</f>
        <v>0</v>
      </c>
    </row>
    <row r="149" spans="1:16" x14ac:dyDescent="0.3">
      <c r="A149" s="37" t="s">
        <v>50</v>
      </c>
      <c r="B149" s="470" t="s">
        <v>43</v>
      </c>
      <c r="C149" s="470" t="s">
        <v>100</v>
      </c>
      <c r="D149" s="470" t="s">
        <v>206</v>
      </c>
      <c r="E149" s="470" t="s">
        <v>51</v>
      </c>
      <c r="F149" s="470" t="s">
        <v>52</v>
      </c>
      <c r="G149" s="471" t="s">
        <v>207</v>
      </c>
      <c r="H149" s="472">
        <v>75955.42</v>
      </c>
      <c r="I149" s="473"/>
      <c r="J149" s="474">
        <f t="shared" si="26"/>
        <v>75955.42</v>
      </c>
      <c r="K149" s="474">
        <v>0</v>
      </c>
      <c r="L149" s="475"/>
      <c r="M149" s="474">
        <f t="shared" si="27"/>
        <v>0</v>
      </c>
      <c r="N149" s="476">
        <v>0</v>
      </c>
      <c r="O149" s="163"/>
      <c r="P149" s="164">
        <f t="shared" si="28"/>
        <v>0</v>
      </c>
    </row>
    <row r="150" spans="1:16" x14ac:dyDescent="0.3">
      <c r="A150" s="706" t="s">
        <v>208</v>
      </c>
      <c r="B150" s="706"/>
      <c r="C150" s="706"/>
      <c r="D150" s="706"/>
      <c r="E150" s="706"/>
      <c r="F150" s="706"/>
      <c r="G150" s="706"/>
      <c r="H150" s="98">
        <f>SUM(H148:H149)</f>
        <v>327463.42</v>
      </c>
      <c r="I150" s="98">
        <f>SUM(I148:I149)</f>
        <v>0</v>
      </c>
      <c r="J150" s="98">
        <f>H150+I150</f>
        <v>327463.42</v>
      </c>
      <c r="K150" s="98">
        <f t="shared" ref="K150" si="29">SUM(K148:K149)</f>
        <v>0</v>
      </c>
      <c r="L150" s="98"/>
      <c r="M150" s="98"/>
      <c r="N150" s="98">
        <f>SUM(N148:N149)</f>
        <v>0</v>
      </c>
      <c r="O150" s="98"/>
      <c r="P150" s="98"/>
    </row>
    <row r="151" spans="1:16" ht="30" customHeight="1" x14ac:dyDescent="0.3">
      <c r="A151" s="735" t="s">
        <v>216</v>
      </c>
      <c r="B151" s="736"/>
      <c r="C151" s="736"/>
      <c r="D151" s="736"/>
      <c r="E151" s="736"/>
      <c r="F151" s="736"/>
      <c r="G151" s="736"/>
      <c r="H151" s="736"/>
      <c r="I151" s="736"/>
      <c r="J151" s="736"/>
      <c r="K151" s="736"/>
      <c r="L151" s="736"/>
      <c r="M151" s="736"/>
      <c r="N151" s="736"/>
      <c r="O151" s="736"/>
      <c r="P151" s="737"/>
    </row>
    <row r="152" spans="1:16" x14ac:dyDescent="0.3">
      <c r="A152" s="150" t="s">
        <v>42</v>
      </c>
      <c r="B152" s="466" t="s">
        <v>43</v>
      </c>
      <c r="C152" s="466" t="s">
        <v>100</v>
      </c>
      <c r="D152" s="464" t="s">
        <v>217</v>
      </c>
      <c r="E152" s="464" t="s">
        <v>46</v>
      </c>
      <c r="F152" s="466" t="s">
        <v>47</v>
      </c>
      <c r="G152" s="461" t="s">
        <v>218</v>
      </c>
      <c r="H152" s="477">
        <v>99000</v>
      </c>
      <c r="I152" s="477"/>
      <c r="J152" s="465">
        <f t="shared" ref="J152:J153" si="30">H152+I152</f>
        <v>99000</v>
      </c>
      <c r="K152" s="451">
        <v>0</v>
      </c>
      <c r="L152" s="454"/>
      <c r="M152" s="465">
        <f t="shared" ref="M152:M153" si="31">K152+L152</f>
        <v>0</v>
      </c>
      <c r="N152" s="451">
        <v>0</v>
      </c>
      <c r="O152" s="147"/>
      <c r="P152" s="148">
        <f t="shared" ref="P152:P153" si="32">N152+O152</f>
        <v>0</v>
      </c>
    </row>
    <row r="153" spans="1:16" x14ac:dyDescent="0.3">
      <c r="A153" s="37" t="s">
        <v>50</v>
      </c>
      <c r="B153" s="470" t="s">
        <v>43</v>
      </c>
      <c r="C153" s="470" t="s">
        <v>100</v>
      </c>
      <c r="D153" s="464" t="s">
        <v>217</v>
      </c>
      <c r="E153" s="464" t="s">
        <v>51</v>
      </c>
      <c r="F153" s="470" t="s">
        <v>52</v>
      </c>
      <c r="G153" s="461" t="s">
        <v>218</v>
      </c>
      <c r="H153" s="477">
        <v>29898</v>
      </c>
      <c r="I153" s="477"/>
      <c r="J153" s="474">
        <f t="shared" si="30"/>
        <v>29898</v>
      </c>
      <c r="K153" s="451">
        <v>0</v>
      </c>
      <c r="L153" s="454"/>
      <c r="M153" s="474">
        <f t="shared" si="31"/>
        <v>0</v>
      </c>
      <c r="N153" s="451">
        <v>0</v>
      </c>
      <c r="O153" s="147"/>
      <c r="P153" s="164">
        <f t="shared" si="32"/>
        <v>0</v>
      </c>
    </row>
    <row r="154" spans="1:16" x14ac:dyDescent="0.3">
      <c r="A154" s="706" t="s">
        <v>215</v>
      </c>
      <c r="B154" s="706"/>
      <c r="C154" s="706"/>
      <c r="D154" s="706"/>
      <c r="E154" s="706"/>
      <c r="F154" s="706"/>
      <c r="G154" s="706"/>
      <c r="H154" s="98">
        <f>SUM(H152:H153)</f>
        <v>128898</v>
      </c>
      <c r="I154" s="98">
        <f t="shared" ref="I154:P154" si="33">SUM(I152:I153)</f>
        <v>0</v>
      </c>
      <c r="J154" s="98">
        <f t="shared" si="33"/>
        <v>128898</v>
      </c>
      <c r="K154" s="98">
        <f t="shared" si="33"/>
        <v>0</v>
      </c>
      <c r="L154" s="98">
        <f t="shared" si="33"/>
        <v>0</v>
      </c>
      <c r="M154" s="98">
        <f t="shared" si="33"/>
        <v>0</v>
      </c>
      <c r="N154" s="98">
        <f t="shared" si="33"/>
        <v>0</v>
      </c>
      <c r="O154" s="98">
        <f t="shared" si="33"/>
        <v>0</v>
      </c>
      <c r="P154" s="98">
        <f t="shared" si="33"/>
        <v>0</v>
      </c>
    </row>
    <row r="155" spans="1:16" ht="28.95" customHeight="1" x14ac:dyDescent="0.3">
      <c r="A155" s="723" t="s">
        <v>160</v>
      </c>
      <c r="B155" s="687"/>
      <c r="C155" s="687"/>
      <c r="D155" s="687"/>
      <c r="E155" s="687"/>
      <c r="F155" s="687"/>
      <c r="G155" s="687"/>
      <c r="H155" s="687"/>
      <c r="I155" s="687"/>
      <c r="J155" s="687"/>
      <c r="K155" s="687"/>
      <c r="L155" s="687"/>
      <c r="M155" s="687"/>
      <c r="N155" s="687"/>
      <c r="O155" s="687"/>
      <c r="P155" s="724"/>
    </row>
    <row r="156" spans="1:16" ht="26.4" x14ac:dyDescent="0.3">
      <c r="A156" s="104" t="s">
        <v>161</v>
      </c>
      <c r="B156" s="455">
        <v>10</v>
      </c>
      <c r="C156" s="455" t="s">
        <v>162</v>
      </c>
      <c r="D156" s="460" t="s">
        <v>163</v>
      </c>
      <c r="E156" s="460" t="s">
        <v>174</v>
      </c>
      <c r="F156" s="460" t="s">
        <v>165</v>
      </c>
      <c r="G156" s="460" t="s">
        <v>182</v>
      </c>
      <c r="H156" s="451">
        <v>1916000</v>
      </c>
      <c r="I156" s="451"/>
      <c r="J156" s="451">
        <f>H156+I156</f>
        <v>1916000</v>
      </c>
      <c r="K156" s="451">
        <v>0</v>
      </c>
      <c r="L156" s="451"/>
      <c r="M156" s="451">
        <f>K156+L156</f>
        <v>0</v>
      </c>
      <c r="N156" s="451">
        <v>0</v>
      </c>
      <c r="O156" s="463"/>
      <c r="P156" s="451">
        <f>N156+O156</f>
        <v>0</v>
      </c>
    </row>
    <row r="157" spans="1:16" x14ac:dyDescent="0.3">
      <c r="A157" s="708" t="s">
        <v>167</v>
      </c>
      <c r="B157" s="709"/>
      <c r="C157" s="709"/>
      <c r="D157" s="709"/>
      <c r="E157" s="709"/>
      <c r="F157" s="709"/>
      <c r="G157" s="710"/>
      <c r="H157" s="101">
        <f t="shared" ref="H157:P157" si="34">SUM(H156:H156)</f>
        <v>1916000</v>
      </c>
      <c r="I157" s="101">
        <f t="shared" si="34"/>
        <v>0</v>
      </c>
      <c r="J157" s="101">
        <f t="shared" si="34"/>
        <v>1916000</v>
      </c>
      <c r="K157" s="101">
        <f t="shared" si="34"/>
        <v>0</v>
      </c>
      <c r="L157" s="101">
        <f t="shared" si="34"/>
        <v>0</v>
      </c>
      <c r="M157" s="101">
        <f t="shared" si="34"/>
        <v>0</v>
      </c>
      <c r="N157" s="101">
        <f t="shared" si="34"/>
        <v>0</v>
      </c>
      <c r="O157" s="101">
        <f t="shared" si="34"/>
        <v>0</v>
      </c>
      <c r="P157" s="101">
        <f t="shared" si="34"/>
        <v>0</v>
      </c>
    </row>
    <row r="158" spans="1:16" ht="25.2" customHeight="1" x14ac:dyDescent="0.3">
      <c r="A158" s="711" t="s">
        <v>168</v>
      </c>
      <c r="B158" s="712"/>
      <c r="C158" s="712"/>
      <c r="D158" s="712"/>
      <c r="E158" s="712"/>
      <c r="F158" s="712"/>
      <c r="G158" s="712"/>
      <c r="H158" s="712"/>
      <c r="I158" s="712"/>
      <c r="J158" s="712"/>
      <c r="K158" s="712"/>
      <c r="L158" s="712"/>
      <c r="M158" s="712"/>
      <c r="N158" s="712"/>
      <c r="O158" s="712"/>
      <c r="P158" s="713"/>
    </row>
    <row r="159" spans="1:16" ht="25.2" customHeight="1" x14ac:dyDescent="0.3">
      <c r="A159" s="82" t="s">
        <v>236</v>
      </c>
      <c r="B159" s="106" t="s">
        <v>43</v>
      </c>
      <c r="C159" s="106" t="s">
        <v>100</v>
      </c>
      <c r="D159" s="107" t="s">
        <v>169</v>
      </c>
      <c r="E159" s="107" t="s">
        <v>54</v>
      </c>
      <c r="F159" s="107" t="s">
        <v>235</v>
      </c>
      <c r="G159" s="108" t="s">
        <v>170</v>
      </c>
      <c r="H159" s="451">
        <v>24196.5</v>
      </c>
      <c r="I159" s="451"/>
      <c r="J159" s="451">
        <f>H159+I159</f>
        <v>24196.5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ht="25.2" customHeight="1" x14ac:dyDescent="0.3">
      <c r="A160" s="105" t="s">
        <v>175</v>
      </c>
      <c r="B160" s="455" t="s">
        <v>172</v>
      </c>
      <c r="C160" s="455" t="s">
        <v>173</v>
      </c>
      <c r="D160" s="460" t="s">
        <v>169</v>
      </c>
      <c r="E160" s="460" t="s">
        <v>174</v>
      </c>
      <c r="F160" s="460" t="s">
        <v>171</v>
      </c>
      <c r="G160" s="460" t="s">
        <v>170</v>
      </c>
      <c r="H160" s="451">
        <v>93777</v>
      </c>
      <c r="I160" s="451"/>
      <c r="J160" s="451">
        <f>H160+I160</f>
        <v>93777</v>
      </c>
      <c r="K160" s="451">
        <v>0</v>
      </c>
      <c r="L160" s="451"/>
      <c r="M160" s="451">
        <f>K160+L160</f>
        <v>0</v>
      </c>
      <c r="N160" s="451">
        <v>0</v>
      </c>
      <c r="O160" s="463"/>
      <c r="P160" s="451">
        <f>N160+O160</f>
        <v>0</v>
      </c>
    </row>
    <row r="161" spans="1:16" ht="26.4" x14ac:dyDescent="0.3">
      <c r="A161" s="105" t="s">
        <v>161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165</v>
      </c>
      <c r="G161" s="108" t="s">
        <v>170</v>
      </c>
      <c r="H161" s="451">
        <v>1077130</v>
      </c>
      <c r="I161" s="451"/>
      <c r="J161" s="451">
        <f>H161+I161</f>
        <v>1077130</v>
      </c>
      <c r="K161" s="451">
        <v>0</v>
      </c>
      <c r="L161" s="451"/>
      <c r="M161" s="451">
        <f t="shared" ref="M161:M162" si="35">K161+L161</f>
        <v>0</v>
      </c>
      <c r="N161" s="451">
        <v>0</v>
      </c>
      <c r="O161" s="463"/>
      <c r="P161" s="451">
        <f t="shared" ref="P161:P162" si="36">N161+O161</f>
        <v>0</v>
      </c>
    </row>
    <row r="162" spans="1:16" x14ac:dyDescent="0.3">
      <c r="A162" s="40" t="s">
        <v>91</v>
      </c>
      <c r="B162" s="106" t="s">
        <v>43</v>
      </c>
      <c r="C162" s="106" t="s">
        <v>100</v>
      </c>
      <c r="D162" s="107" t="s">
        <v>169</v>
      </c>
      <c r="E162" s="107" t="s">
        <v>164</v>
      </c>
      <c r="F162" s="107" t="s">
        <v>92</v>
      </c>
      <c r="G162" s="108" t="s">
        <v>170</v>
      </c>
      <c r="H162" s="451">
        <v>1717.5</v>
      </c>
      <c r="I162" s="451"/>
      <c r="J162" s="451">
        <f>H162+I162</f>
        <v>1717.5</v>
      </c>
      <c r="K162" s="451">
        <v>0</v>
      </c>
      <c r="L162" s="451"/>
      <c r="M162" s="451">
        <f t="shared" si="35"/>
        <v>0</v>
      </c>
      <c r="N162" s="451">
        <v>0</v>
      </c>
      <c r="O162" s="463"/>
      <c r="P162" s="451">
        <f t="shared" si="36"/>
        <v>0</v>
      </c>
    </row>
    <row r="163" spans="1:16" x14ac:dyDescent="0.3">
      <c r="A163" s="708" t="s">
        <v>176</v>
      </c>
      <c r="B163" s="709"/>
      <c r="C163" s="709"/>
      <c r="D163" s="709"/>
      <c r="E163" s="709"/>
      <c r="F163" s="709"/>
      <c r="G163" s="710"/>
      <c r="H163" s="101">
        <f>SUM(H159:H162)</f>
        <v>1196821</v>
      </c>
      <c r="I163" s="101">
        <f t="shared" ref="I163:P163" si="37">SUM(I159:I162)</f>
        <v>0</v>
      </c>
      <c r="J163" s="101">
        <f t="shared" si="37"/>
        <v>1196821</v>
      </c>
      <c r="K163" s="101">
        <f t="shared" si="37"/>
        <v>0</v>
      </c>
      <c r="L163" s="101">
        <f t="shared" si="37"/>
        <v>0</v>
      </c>
      <c r="M163" s="101">
        <f t="shared" si="37"/>
        <v>0</v>
      </c>
      <c r="N163" s="101">
        <f t="shared" si="37"/>
        <v>0</v>
      </c>
      <c r="O163" s="101">
        <f t="shared" si="37"/>
        <v>0</v>
      </c>
      <c r="P163" s="101">
        <f t="shared" si="37"/>
        <v>0</v>
      </c>
    </row>
    <row r="164" spans="1:16" x14ac:dyDescent="0.3">
      <c r="A164" s="717" t="s">
        <v>187</v>
      </c>
      <c r="B164" s="718"/>
      <c r="C164" s="718"/>
      <c r="D164" s="718"/>
      <c r="E164" s="718"/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9"/>
    </row>
    <row r="165" spans="1:16" ht="26.4" x14ac:dyDescent="0.3">
      <c r="A165" s="129" t="s">
        <v>81</v>
      </c>
      <c r="B165" s="130" t="s">
        <v>43</v>
      </c>
      <c r="C165" s="131" t="s">
        <v>100</v>
      </c>
      <c r="D165" s="131" t="s">
        <v>188</v>
      </c>
      <c r="E165" s="131">
        <v>244</v>
      </c>
      <c r="F165" s="131" t="s">
        <v>82</v>
      </c>
      <c r="G165" s="132" t="s">
        <v>189</v>
      </c>
      <c r="H165" s="451">
        <v>3150000</v>
      </c>
      <c r="I165" s="451"/>
      <c r="J165" s="451">
        <f>H165+I165</f>
        <v>3150000</v>
      </c>
      <c r="K165" s="451">
        <v>0</v>
      </c>
      <c r="L165" s="451"/>
      <c r="M165" s="451">
        <f t="shared" ref="M165" si="38">K165+L165</f>
        <v>0</v>
      </c>
      <c r="N165" s="451">
        <v>0</v>
      </c>
      <c r="O165" s="463"/>
      <c r="P165" s="451">
        <f t="shared" ref="P165" si="39">N165+O165</f>
        <v>0</v>
      </c>
    </row>
    <row r="166" spans="1:16" x14ac:dyDescent="0.3">
      <c r="A166" s="708" t="s">
        <v>190</v>
      </c>
      <c r="B166" s="709"/>
      <c r="C166" s="709"/>
      <c r="D166" s="709"/>
      <c r="E166" s="709"/>
      <c r="F166" s="709"/>
      <c r="G166" s="710"/>
      <c r="H166" s="101">
        <f>SUM(H165)</f>
        <v>3150000</v>
      </c>
      <c r="I166" s="101">
        <f t="shared" ref="I166:P166" si="40">SUM(I165)</f>
        <v>0</v>
      </c>
      <c r="J166" s="101">
        <f t="shared" si="40"/>
        <v>3150000</v>
      </c>
      <c r="K166" s="101">
        <f t="shared" si="40"/>
        <v>0</v>
      </c>
      <c r="L166" s="101">
        <f t="shared" si="40"/>
        <v>0</v>
      </c>
      <c r="M166" s="101">
        <f t="shared" si="40"/>
        <v>0</v>
      </c>
      <c r="N166" s="101">
        <f t="shared" si="40"/>
        <v>0</v>
      </c>
      <c r="O166" s="101">
        <f t="shared" si="40"/>
        <v>0</v>
      </c>
      <c r="P166" s="101">
        <f t="shared" si="40"/>
        <v>0</v>
      </c>
    </row>
    <row r="167" spans="1:16" x14ac:dyDescent="0.3">
      <c r="A167" s="720" t="s">
        <v>191</v>
      </c>
      <c r="B167" s="721"/>
      <c r="C167" s="721"/>
      <c r="D167" s="721"/>
      <c r="E167" s="721"/>
      <c r="F167" s="721"/>
      <c r="G167" s="721"/>
      <c r="H167" s="721"/>
      <c r="I167" s="721"/>
      <c r="J167" s="721"/>
      <c r="K167" s="721"/>
      <c r="L167" s="721"/>
      <c r="M167" s="721"/>
      <c r="N167" s="721"/>
      <c r="O167" s="721"/>
      <c r="P167" s="722"/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193</v>
      </c>
      <c r="E168" s="134" t="s">
        <v>174</v>
      </c>
      <c r="F168" s="134" t="s">
        <v>171</v>
      </c>
      <c r="G168" s="132" t="s">
        <v>195</v>
      </c>
      <c r="H168" s="451">
        <v>9394</v>
      </c>
      <c r="I168" s="451"/>
      <c r="J168" s="451">
        <f t="shared" ref="J168:J171" si="41">H168+I168</f>
        <v>9394</v>
      </c>
      <c r="K168" s="451">
        <v>0</v>
      </c>
      <c r="L168" s="451"/>
      <c r="M168" s="451">
        <f t="shared" ref="M168:M171" si="42">K168+L168</f>
        <v>0</v>
      </c>
      <c r="N168" s="451">
        <v>0</v>
      </c>
      <c r="O168" s="463"/>
      <c r="P168" s="451">
        <f t="shared" ref="P168:P171" si="43">N168+O168</f>
        <v>0</v>
      </c>
    </row>
    <row r="169" spans="1:16" x14ac:dyDescent="0.3">
      <c r="A169" s="133" t="s">
        <v>259</v>
      </c>
      <c r="B169" s="133" t="s">
        <v>172</v>
      </c>
      <c r="C169" s="133" t="s">
        <v>173</v>
      </c>
      <c r="D169" s="134" t="s">
        <v>194</v>
      </c>
      <c r="E169" s="134" t="s">
        <v>174</v>
      </c>
      <c r="F169" s="134" t="s">
        <v>171</v>
      </c>
      <c r="G169" s="132" t="s">
        <v>48</v>
      </c>
      <c r="H169" s="451">
        <v>4026</v>
      </c>
      <c r="I169" s="451"/>
      <c r="J169" s="451">
        <f t="shared" si="41"/>
        <v>4026</v>
      </c>
      <c r="K169" s="451">
        <v>0</v>
      </c>
      <c r="L169" s="451"/>
      <c r="M169" s="451">
        <f t="shared" si="42"/>
        <v>0</v>
      </c>
      <c r="N169" s="451">
        <v>0</v>
      </c>
      <c r="O169" s="463"/>
      <c r="P169" s="451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193</v>
      </c>
      <c r="E170" s="134" t="s">
        <v>164</v>
      </c>
      <c r="F170" s="134" t="s">
        <v>165</v>
      </c>
      <c r="G170" s="132" t="s">
        <v>195</v>
      </c>
      <c r="H170" s="451">
        <v>1359589</v>
      </c>
      <c r="I170" s="451"/>
      <c r="J170" s="451">
        <f t="shared" si="41"/>
        <v>1359589</v>
      </c>
      <c r="K170" s="451">
        <v>0</v>
      </c>
      <c r="L170" s="451"/>
      <c r="M170" s="451">
        <f t="shared" si="42"/>
        <v>0</v>
      </c>
      <c r="N170" s="451">
        <v>0</v>
      </c>
      <c r="O170" s="463"/>
      <c r="P170" s="451">
        <f t="shared" si="43"/>
        <v>0</v>
      </c>
    </row>
    <row r="171" spans="1:16" ht="26.4" x14ac:dyDescent="0.3">
      <c r="A171" s="133" t="s">
        <v>192</v>
      </c>
      <c r="B171" s="133" t="s">
        <v>172</v>
      </c>
      <c r="C171" s="133" t="s">
        <v>173</v>
      </c>
      <c r="D171" s="134" t="s">
        <v>194</v>
      </c>
      <c r="E171" s="134" t="s">
        <v>164</v>
      </c>
      <c r="F171" s="134" t="s">
        <v>165</v>
      </c>
      <c r="G171" s="132" t="s">
        <v>48</v>
      </c>
      <c r="H171" s="451">
        <v>582681</v>
      </c>
      <c r="I171" s="451"/>
      <c r="J171" s="451">
        <f t="shared" si="41"/>
        <v>582681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x14ac:dyDescent="0.3">
      <c r="A172" s="708" t="s">
        <v>196</v>
      </c>
      <c r="B172" s="709"/>
      <c r="C172" s="709"/>
      <c r="D172" s="709"/>
      <c r="E172" s="709"/>
      <c r="F172" s="709"/>
      <c r="G172" s="710"/>
      <c r="H172" s="101">
        <f>SUM(H168:H171)</f>
        <v>1955690</v>
      </c>
      <c r="I172" s="101">
        <f t="shared" ref="I172:P172" si="44">SUM(I168:I171)</f>
        <v>0</v>
      </c>
      <c r="J172" s="101">
        <f>SUM(J168:J171)</f>
        <v>1955690</v>
      </c>
      <c r="K172" s="101">
        <f t="shared" si="44"/>
        <v>0</v>
      </c>
      <c r="L172" s="101">
        <f t="shared" si="44"/>
        <v>0</v>
      </c>
      <c r="M172" s="101">
        <f t="shared" si="44"/>
        <v>0</v>
      </c>
      <c r="N172" s="101">
        <f t="shared" si="44"/>
        <v>0</v>
      </c>
      <c r="O172" s="101">
        <f t="shared" si="44"/>
        <v>0</v>
      </c>
      <c r="P172" s="101">
        <f t="shared" si="44"/>
        <v>0</v>
      </c>
    </row>
    <row r="173" spans="1:16" x14ac:dyDescent="0.3">
      <c r="A173" s="738" t="s">
        <v>260</v>
      </c>
      <c r="B173" s="739"/>
      <c r="C173" s="739"/>
      <c r="D173" s="739"/>
      <c r="E173" s="739"/>
      <c r="F173" s="739"/>
      <c r="G173" s="739"/>
      <c r="H173" s="739"/>
      <c r="I173" s="739"/>
      <c r="J173" s="739"/>
      <c r="K173" s="739"/>
      <c r="L173" s="739"/>
      <c r="M173" s="739"/>
      <c r="N173" s="739"/>
      <c r="O173" s="739"/>
      <c r="P173" s="740"/>
    </row>
    <row r="174" spans="1:16" x14ac:dyDescent="0.3">
      <c r="A174" s="40" t="s">
        <v>73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74</v>
      </c>
      <c r="G174" s="132" t="s">
        <v>225</v>
      </c>
      <c r="H174" s="451">
        <v>305248.5</v>
      </c>
      <c r="I174" s="451"/>
      <c r="J174" s="451">
        <f t="shared" ref="J174:J179" si="45">H174+I174</f>
        <v>305248.5</v>
      </c>
      <c r="K174" s="451">
        <v>0</v>
      </c>
      <c r="L174" s="451"/>
      <c r="M174" s="451">
        <f t="shared" ref="M174:M185" si="46">K174+L174</f>
        <v>0</v>
      </c>
      <c r="N174" s="451">
        <v>0</v>
      </c>
      <c r="O174" s="463"/>
      <c r="P174" s="451">
        <f t="shared" ref="P174:P185" si="47">N174+O174</f>
        <v>0</v>
      </c>
    </row>
    <row r="175" spans="1:16" x14ac:dyDescent="0.3">
      <c r="A175" s="82" t="s">
        <v>220</v>
      </c>
      <c r="B175" s="133" t="s">
        <v>43</v>
      </c>
      <c r="C175" s="133" t="s">
        <v>100</v>
      </c>
      <c r="D175" s="134" t="s">
        <v>224</v>
      </c>
      <c r="E175" s="134" t="s">
        <v>54</v>
      </c>
      <c r="F175" s="134" t="s">
        <v>219</v>
      </c>
      <c r="G175" s="132" t="s">
        <v>225</v>
      </c>
      <c r="H175" s="451">
        <v>1363461.3</v>
      </c>
      <c r="I175" s="451"/>
      <c r="J175" s="451">
        <f t="shared" si="45"/>
        <v>1363461.3</v>
      </c>
      <c r="K175" s="451">
        <v>0</v>
      </c>
      <c r="L175" s="451"/>
      <c r="M175" s="451">
        <f t="shared" si="46"/>
        <v>0</v>
      </c>
      <c r="N175" s="451">
        <v>0</v>
      </c>
      <c r="O175" s="463"/>
      <c r="P175" s="451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92</v>
      </c>
      <c r="G176" s="132" t="s">
        <v>225</v>
      </c>
      <c r="H176" s="451">
        <v>34990.199999999997</v>
      </c>
      <c r="I176" s="451"/>
      <c r="J176" s="451">
        <f>H176+I176</f>
        <v>34990.199999999997</v>
      </c>
      <c r="K176" s="451"/>
      <c r="L176" s="451"/>
      <c r="M176" s="451"/>
      <c r="N176" s="451"/>
      <c r="O176" s="463"/>
      <c r="P176" s="451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74</v>
      </c>
      <c r="G177" s="132" t="s">
        <v>48</v>
      </c>
      <c r="H177" s="451">
        <v>33916.5</v>
      </c>
      <c r="I177" s="451"/>
      <c r="J177" s="451">
        <f>H177+I177</f>
        <v>33916.5</v>
      </c>
      <c r="K177" s="451">
        <v>0</v>
      </c>
      <c r="L177" s="451"/>
      <c r="M177" s="451">
        <f>K177+L177</f>
        <v>0</v>
      </c>
      <c r="N177" s="451">
        <v>0</v>
      </c>
      <c r="O177" s="463"/>
      <c r="P177" s="451">
        <f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219</v>
      </c>
      <c r="G178" s="132" t="s">
        <v>48</v>
      </c>
      <c r="H178" s="451">
        <v>151495.70000000001</v>
      </c>
      <c r="I178" s="451"/>
      <c r="J178" s="451">
        <f t="shared" si="45"/>
        <v>151495.70000000001</v>
      </c>
      <c r="K178" s="451">
        <v>0</v>
      </c>
      <c r="L178" s="451"/>
      <c r="M178" s="451">
        <f t="shared" si="46"/>
        <v>0</v>
      </c>
      <c r="N178" s="451">
        <v>0</v>
      </c>
      <c r="O178" s="463"/>
      <c r="P178" s="451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333" t="s">
        <v>48</v>
      </c>
      <c r="H179" s="451">
        <v>3887.8</v>
      </c>
      <c r="I179" s="451"/>
      <c r="J179" s="451">
        <f t="shared" si="45"/>
        <v>3887.8</v>
      </c>
      <c r="K179" s="451"/>
      <c r="L179" s="451"/>
      <c r="M179" s="451"/>
      <c r="N179" s="451"/>
      <c r="O179" s="463"/>
      <c r="P179" s="451"/>
    </row>
    <row r="180" spans="1:16" x14ac:dyDescent="0.3">
      <c r="A180" s="708" t="s">
        <v>230</v>
      </c>
      <c r="B180" s="709"/>
      <c r="C180" s="709"/>
      <c r="D180" s="709"/>
      <c r="E180" s="709"/>
      <c r="F180" s="709"/>
      <c r="G180" s="710"/>
      <c r="H180" s="101">
        <f>SUM(H174:H179)</f>
        <v>1893000</v>
      </c>
      <c r="I180" s="101">
        <f t="shared" ref="I180:P180" si="48">SUM(I174:I179)</f>
        <v>0</v>
      </c>
      <c r="J180" s="101">
        <f t="shared" si="48"/>
        <v>1893000</v>
      </c>
      <c r="K180" s="101">
        <f t="shared" si="48"/>
        <v>0</v>
      </c>
      <c r="L180" s="101">
        <f t="shared" si="48"/>
        <v>0</v>
      </c>
      <c r="M180" s="101">
        <f t="shared" si="48"/>
        <v>0</v>
      </c>
      <c r="N180" s="101">
        <f t="shared" si="48"/>
        <v>0</v>
      </c>
      <c r="O180" s="101">
        <f t="shared" si="48"/>
        <v>0</v>
      </c>
      <c r="P180" s="101">
        <f t="shared" si="48"/>
        <v>0</v>
      </c>
    </row>
    <row r="181" spans="1:16" x14ac:dyDescent="0.3">
      <c r="A181" s="717" t="s">
        <v>245</v>
      </c>
      <c r="B181" s="718"/>
      <c r="C181" s="718"/>
      <c r="D181" s="718"/>
      <c r="E181" s="718"/>
      <c r="F181" s="718"/>
      <c r="G181" s="718"/>
      <c r="H181" s="718"/>
      <c r="I181" s="718"/>
      <c r="J181" s="718"/>
      <c r="K181" s="718"/>
      <c r="L181" s="718"/>
      <c r="M181" s="718"/>
      <c r="N181" s="718"/>
      <c r="O181" s="718"/>
      <c r="P181" s="719"/>
    </row>
    <row r="182" spans="1:16" x14ac:dyDescent="0.3">
      <c r="A182" s="129" t="s">
        <v>81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82</v>
      </c>
      <c r="G182" s="132" t="s">
        <v>244</v>
      </c>
      <c r="H182" s="451">
        <v>417539.76999999996</v>
      </c>
      <c r="I182" s="451"/>
      <c r="J182" s="451">
        <f>SUM(H182:I182)</f>
        <v>417539.76999999996</v>
      </c>
      <c r="K182" s="451">
        <v>0</v>
      </c>
      <c r="L182" s="451"/>
      <c r="M182" s="451">
        <f t="shared" si="46"/>
        <v>0</v>
      </c>
      <c r="N182" s="451">
        <v>0</v>
      </c>
      <c r="O182" s="463"/>
      <c r="P182" s="451">
        <f t="shared" si="47"/>
        <v>0</v>
      </c>
    </row>
    <row r="183" spans="1:16" x14ac:dyDescent="0.3">
      <c r="A183" s="40" t="s">
        <v>241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240</v>
      </c>
      <c r="G183" s="132" t="s">
        <v>244</v>
      </c>
      <c r="H183" s="451">
        <v>18586</v>
      </c>
      <c r="I183" s="451"/>
      <c r="J183" s="451">
        <f t="shared" ref="J183:J185" si="49">SUM(H183:I183)</f>
        <v>18586</v>
      </c>
      <c r="K183" s="451">
        <v>0</v>
      </c>
      <c r="L183" s="451"/>
      <c r="M183" s="451">
        <f t="shared" si="46"/>
        <v>0</v>
      </c>
      <c r="N183" s="451">
        <v>0</v>
      </c>
      <c r="O183" s="463"/>
      <c r="P183" s="451">
        <f t="shared" si="47"/>
        <v>0</v>
      </c>
    </row>
    <row r="184" spans="1:16" x14ac:dyDescent="0.3">
      <c r="A184" s="40" t="s">
        <v>91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92</v>
      </c>
      <c r="G184" s="132" t="s">
        <v>244</v>
      </c>
      <c r="H184" s="451">
        <v>82686.27</v>
      </c>
      <c r="I184" s="451"/>
      <c r="J184" s="451">
        <f t="shared" si="49"/>
        <v>82686.27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ht="24" x14ac:dyDescent="0.3">
      <c r="A185" s="40" t="s">
        <v>83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346" t="s">
        <v>84</v>
      </c>
      <c r="G185" s="132" t="s">
        <v>244</v>
      </c>
      <c r="H185" s="451">
        <v>4077.7300000000005</v>
      </c>
      <c r="I185" s="451"/>
      <c r="J185" s="451">
        <f t="shared" si="49"/>
        <v>4077.7300000000005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708" t="s">
        <v>246</v>
      </c>
      <c r="B186" s="709"/>
      <c r="C186" s="709"/>
      <c r="D186" s="709"/>
      <c r="E186" s="709"/>
      <c r="F186" s="709"/>
      <c r="G186" s="710"/>
      <c r="H186" s="101">
        <f>SUM(H182:H185)</f>
        <v>522889.76999999996</v>
      </c>
      <c r="I186" s="101">
        <f t="shared" ref="I186:P186" si="50">SUM(I182:I185)</f>
        <v>0</v>
      </c>
      <c r="J186" s="101">
        <f t="shared" si="50"/>
        <v>522889.76999999996</v>
      </c>
      <c r="K186" s="101">
        <f t="shared" si="50"/>
        <v>0</v>
      </c>
      <c r="L186" s="101">
        <f t="shared" si="50"/>
        <v>0</v>
      </c>
      <c r="M186" s="101">
        <f t="shared" si="50"/>
        <v>0</v>
      </c>
      <c r="N186" s="101">
        <f t="shared" si="50"/>
        <v>0</v>
      </c>
      <c r="O186" s="101">
        <f t="shared" si="50"/>
        <v>0</v>
      </c>
      <c r="P186" s="101">
        <f t="shared" si="50"/>
        <v>0</v>
      </c>
    </row>
    <row r="187" spans="1:16" x14ac:dyDescent="0.3">
      <c r="A187" s="701" t="s">
        <v>131</v>
      </c>
      <c r="B187" s="701"/>
      <c r="C187" s="701"/>
      <c r="D187" s="701"/>
      <c r="E187" s="701"/>
      <c r="F187" s="701"/>
      <c r="G187" s="701"/>
      <c r="H187" s="103">
        <f t="shared" ref="H187:P187" si="51">H67+H106+H109+H121+H125+H157+H163+H142+H166+H172+H150+H146+H154+H180+H186</f>
        <v>130296495.09999999</v>
      </c>
      <c r="I187" s="103">
        <f t="shared" si="51"/>
        <v>129940</v>
      </c>
      <c r="J187" s="103">
        <f t="shared" si="51"/>
        <v>130426435.09999999</v>
      </c>
      <c r="K187" s="103">
        <f t="shared" si="51"/>
        <v>33521479.18</v>
      </c>
      <c r="L187" s="103">
        <f t="shared" si="51"/>
        <v>0</v>
      </c>
      <c r="M187" s="103">
        <f t="shared" si="51"/>
        <v>33521479.18</v>
      </c>
      <c r="N187" s="103">
        <f t="shared" si="51"/>
        <v>34259965.640000001</v>
      </c>
      <c r="O187" s="103">
        <f t="shared" si="51"/>
        <v>0</v>
      </c>
      <c r="P187" s="103">
        <f t="shared" si="51"/>
        <v>34259965.640000001</v>
      </c>
    </row>
    <row r="188" spans="1:1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6" x14ac:dyDescent="0.3">
      <c r="A189" s="72" t="s">
        <v>132</v>
      </c>
      <c r="B189" s="73"/>
      <c r="C189" s="72"/>
      <c r="D189" s="72"/>
      <c r="E189" s="698" t="s">
        <v>133</v>
      </c>
      <c r="F189" s="698"/>
      <c r="G189" s="698"/>
      <c r="H189" s="1"/>
      <c r="I189" s="1"/>
      <c r="J189" s="1"/>
      <c r="K189" s="1"/>
      <c r="L189" s="1"/>
      <c r="M189" s="1"/>
      <c r="N189" s="1"/>
    </row>
    <row r="190" spans="1:16" x14ac:dyDescent="0.3">
      <c r="A190" s="2" t="s">
        <v>134</v>
      </c>
      <c r="B190" s="696" t="s">
        <v>135</v>
      </c>
      <c r="C190" s="699"/>
      <c r="D190" s="699"/>
      <c r="E190" s="699" t="s">
        <v>136</v>
      </c>
      <c r="F190" s="699"/>
      <c r="G190" s="699"/>
      <c r="H190" s="1"/>
      <c r="I190" s="1"/>
      <c r="J190" s="1"/>
      <c r="K190" s="1"/>
      <c r="L190" s="1"/>
      <c r="M190" s="1"/>
      <c r="N190" s="1"/>
    </row>
    <row r="191" spans="1:16" x14ac:dyDescent="0.3">
      <c r="A191" s="2"/>
      <c r="B191" s="439"/>
      <c r="C191" s="439"/>
      <c r="D191" s="439"/>
      <c r="E191" s="439"/>
      <c r="F191" s="439"/>
      <c r="G191" s="439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152</v>
      </c>
      <c r="B192" s="73"/>
      <c r="C192" s="75"/>
      <c r="D192" s="75"/>
      <c r="E192" s="5"/>
      <c r="F192" s="695" t="s">
        <v>138</v>
      </c>
      <c r="G192" s="695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7"/>
      <c r="D193" s="697"/>
      <c r="E193" s="76"/>
      <c r="F193" s="697" t="s">
        <v>136</v>
      </c>
      <c r="G193" s="697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153</v>
      </c>
      <c r="B195" s="73"/>
      <c r="C195" s="75"/>
      <c r="D195" s="75"/>
      <c r="E195" s="5"/>
      <c r="F195" s="695" t="s">
        <v>356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141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6:P127"/>
    <mergeCell ref="A67:G67"/>
    <mergeCell ref="A68:P68"/>
    <mergeCell ref="A106:G106"/>
    <mergeCell ref="A107:P107"/>
    <mergeCell ref="A109:G109"/>
    <mergeCell ref="A110:N111"/>
    <mergeCell ref="A115:G115"/>
    <mergeCell ref="A120:G120"/>
    <mergeCell ref="A121:G121"/>
    <mergeCell ref="A122:N122"/>
    <mergeCell ref="A125:G125"/>
    <mergeCell ref="A158:P158"/>
    <mergeCell ref="A132:G132"/>
    <mergeCell ref="A141:G141"/>
    <mergeCell ref="A142:G142"/>
    <mergeCell ref="A143:P143"/>
    <mergeCell ref="A146:G146"/>
    <mergeCell ref="A147:P147"/>
    <mergeCell ref="A150:G150"/>
    <mergeCell ref="A151:P151"/>
    <mergeCell ref="A154:G154"/>
    <mergeCell ref="A155:P155"/>
    <mergeCell ref="A157:G157"/>
    <mergeCell ref="B190:D190"/>
    <mergeCell ref="E190:G190"/>
    <mergeCell ref="A163:G163"/>
    <mergeCell ref="A164:P164"/>
    <mergeCell ref="A166:G166"/>
    <mergeCell ref="A167:P167"/>
    <mergeCell ref="A172:G172"/>
    <mergeCell ref="A173:P173"/>
    <mergeCell ref="A180:G180"/>
    <mergeCell ref="A181:P181"/>
    <mergeCell ref="A186:G186"/>
    <mergeCell ref="A187:G187"/>
    <mergeCell ref="E189:G189"/>
    <mergeCell ref="F192:G192"/>
    <mergeCell ref="B193:D193"/>
    <mergeCell ref="F193:G193"/>
    <mergeCell ref="F195:G195"/>
    <mergeCell ref="B196:D196"/>
    <mergeCell ref="F196:G196"/>
  </mergeCells>
  <pageMargins left="0.47244094488188981" right="0.15748031496062992" top="0.27559055118110237" bottom="0.17" header="0.15748031496062992" footer="0.59055118110236227"/>
  <pageSetup paperSize="9" scale="53" fitToHeight="4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6"/>
  <sheetViews>
    <sheetView topLeftCell="A162" zoomScale="70" zoomScaleNormal="70" workbookViewId="0">
      <selection activeCell="J205" sqref="J20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357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42"/>
      <c r="B22" s="442"/>
      <c r="C22" s="442"/>
      <c r="D22" s="442"/>
      <c r="E22" s="442"/>
      <c r="F22" s="442"/>
      <c r="G22" s="442"/>
      <c r="H22" s="442"/>
      <c r="I22" s="442"/>
      <c r="J22" s="442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358</v>
      </c>
      <c r="C24" s="747"/>
      <c r="D24" s="747"/>
      <c r="E24" s="747"/>
      <c r="F24" s="747"/>
      <c r="G24" s="747"/>
      <c r="H24" s="747"/>
      <c r="I24" s="747"/>
      <c r="J24" s="494" t="str">
        <f>H19</f>
        <v>04 сентября 2025</v>
      </c>
      <c r="K24" s="1"/>
      <c r="L24" s="1"/>
      <c r="M24" s="1"/>
      <c r="P24" s="442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44"/>
      <c r="M25" s="444"/>
      <c r="O25" s="444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44"/>
      <c r="M26" s="444"/>
      <c r="O26" s="444" t="s">
        <v>16</v>
      </c>
      <c r="P26" s="491" t="str">
        <f>H19</f>
        <v>04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479"/>
      <c r="I27" s="479"/>
      <c r="J27" s="479"/>
      <c r="K27" s="480"/>
      <c r="L27" s="481"/>
      <c r="M27" s="481"/>
      <c r="N27" s="480"/>
      <c r="O27" s="481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479"/>
      <c r="I28" s="479"/>
      <c r="J28" s="479"/>
      <c r="K28" s="480"/>
      <c r="L28" s="481"/>
      <c r="M28" s="481"/>
      <c r="N28" s="480"/>
      <c r="O28" s="481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481"/>
      <c r="M29" s="481"/>
      <c r="N29" s="480"/>
      <c r="O29" s="481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481"/>
      <c r="M30" s="481"/>
      <c r="N30" s="480"/>
      <c r="O30" s="481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481"/>
      <c r="M31" s="481"/>
      <c r="N31" s="480"/>
      <c r="O31" s="481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481"/>
      <c r="M32" s="481"/>
      <c r="N32" s="480"/>
      <c r="O32" s="481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45875</v>
      </c>
      <c r="I34" s="489" t="s">
        <v>150</v>
      </c>
      <c r="J34" s="489" t="s">
        <v>151</v>
      </c>
      <c r="K34" s="488">
        <f>H34</f>
        <v>45875</v>
      </c>
      <c r="L34" s="489" t="s">
        <v>150</v>
      </c>
      <c r="M34" s="489" t="s">
        <v>151</v>
      </c>
      <c r="N34" s="488">
        <f>H34</f>
        <v>45875</v>
      </c>
      <c r="O34" s="489" t="s">
        <v>150</v>
      </c>
      <c r="P34" s="489" t="s">
        <v>151</v>
      </c>
    </row>
    <row r="35" spans="1:16" x14ac:dyDescent="0.3">
      <c r="A35" s="456">
        <v>1</v>
      </c>
      <c r="B35" s="456">
        <f t="shared" ref="B35:G35" si="0">SUM(A35+1)</f>
        <v>2</v>
      </c>
      <c r="C35" s="456">
        <f t="shared" si="0"/>
        <v>3</v>
      </c>
      <c r="D35" s="456">
        <f t="shared" si="0"/>
        <v>4</v>
      </c>
      <c r="E35" s="456">
        <f t="shared" si="0"/>
        <v>5</v>
      </c>
      <c r="F35" s="456">
        <f t="shared" si="0"/>
        <v>6</v>
      </c>
      <c r="G35" s="456">
        <f t="shared" si="0"/>
        <v>7</v>
      </c>
      <c r="H35" s="456">
        <v>8</v>
      </c>
      <c r="I35" s="456">
        <v>9</v>
      </c>
      <c r="J35" s="456">
        <v>10</v>
      </c>
      <c r="K35" s="456">
        <v>11</v>
      </c>
      <c r="L35" s="456">
        <v>12</v>
      </c>
      <c r="M35" s="456">
        <v>13</v>
      </c>
      <c r="N35" s="456">
        <v>14</v>
      </c>
      <c r="O35" s="456">
        <v>15</v>
      </c>
      <c r="P35" s="456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172948</v>
      </c>
      <c r="I39" s="451"/>
      <c r="J39" s="451">
        <f t="shared" ref="J39:J66" si="1">H39+I39</f>
        <v>172948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8770</v>
      </c>
      <c r="I40" s="451"/>
      <c r="J40" s="451">
        <f t="shared" si="1"/>
        <v>8770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1128402.1599999999</v>
      </c>
      <c r="I45" s="451"/>
      <c r="J45" s="451">
        <f t="shared" si="1"/>
        <v>1128402.1599999999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299152</v>
      </c>
      <c r="I57" s="451"/>
      <c r="J57" s="451">
        <f t="shared" si="1"/>
        <v>299152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12937276.460000001</v>
      </c>
      <c r="I67" s="498">
        <f t="shared" ref="I67:P67" si="4">SUM(I37:I66)</f>
        <v>0</v>
      </c>
      <c r="J67" s="498">
        <f t="shared" si="4"/>
        <v>12937276.460000001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443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443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/>
      <c r="L70" s="451"/>
      <c r="M70" s="451"/>
      <c r="N70" s="451"/>
      <c r="O70" s="451"/>
      <c r="P70" s="451"/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v>0</v>
      </c>
      <c r="N71" s="451">
        <v>0</v>
      </c>
      <c r="O71" s="451"/>
      <c r="P71" s="451"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389966.72</v>
      </c>
      <c r="I72" s="451"/>
      <c r="J72" s="451">
        <f t="shared" ref="J72:J105" si="5">H72+I72</f>
        <v>389966.72</v>
      </c>
      <c r="K72" s="451">
        <v>20000</v>
      </c>
      <c r="L72" s="451"/>
      <c r="M72" s="451">
        <f t="shared" ref="M72:M105" si="6">K72+L72</f>
        <v>20000</v>
      </c>
      <c r="N72" s="451">
        <v>20000</v>
      </c>
      <c r="O72" s="451"/>
      <c r="P72" s="451">
        <f t="shared" ref="P72:P105" si="7">N72+O72</f>
        <v>20000</v>
      </c>
    </row>
    <row r="73" spans="1:16" x14ac:dyDescent="0.3">
      <c r="A73" s="443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1355613.59</v>
      </c>
      <c r="I73" s="451"/>
      <c r="J73" s="451">
        <f t="shared" si="5"/>
        <v>1355613.59</v>
      </c>
      <c r="K73" s="451">
        <v>1355613.59</v>
      </c>
      <c r="L73" s="451"/>
      <c r="M73" s="451">
        <f t="shared" si="6"/>
        <v>1355613.59</v>
      </c>
      <c r="N73" s="451">
        <v>1355613.59</v>
      </c>
      <c r="O73" s="451"/>
      <c r="P73" s="451">
        <f t="shared" si="7"/>
        <v>1355613.59</v>
      </c>
    </row>
    <row r="74" spans="1:16" x14ac:dyDescent="0.3">
      <c r="A74" s="443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5"/>
        <v>24037.07</v>
      </c>
      <c r="K74" s="451"/>
      <c r="L74" s="451"/>
      <c r="M74" s="451"/>
      <c r="N74" s="451"/>
      <c r="O74" s="451"/>
      <c r="P74" s="451"/>
    </row>
    <row r="75" spans="1:16" x14ac:dyDescent="0.3">
      <c r="A75" s="443" t="s">
        <v>53</v>
      </c>
      <c r="B75" s="449" t="s">
        <v>43</v>
      </c>
      <c r="C75" s="449" t="s">
        <v>100</v>
      </c>
      <c r="D75" s="450" t="s">
        <v>101</v>
      </c>
      <c r="E75" s="452">
        <v>244</v>
      </c>
      <c r="F75" s="452">
        <v>221100</v>
      </c>
      <c r="G75" s="452">
        <v>1000</v>
      </c>
      <c r="H75" s="451">
        <v>300</v>
      </c>
      <c r="I75" s="451"/>
      <c r="J75" s="451">
        <f t="shared" si="5"/>
        <v>300</v>
      </c>
      <c r="K75" s="451">
        <v>0</v>
      </c>
      <c r="L75" s="451"/>
      <c r="M75" s="451">
        <f t="shared" si="6"/>
        <v>0</v>
      </c>
      <c r="N75" s="451">
        <v>0</v>
      </c>
      <c r="O75" s="451"/>
      <c r="P75" s="451">
        <f t="shared" si="7"/>
        <v>0</v>
      </c>
    </row>
    <row r="76" spans="1:16" x14ac:dyDescent="0.3">
      <c r="A76" s="81" t="s">
        <v>58</v>
      </c>
      <c r="B76" s="449" t="s">
        <v>43</v>
      </c>
      <c r="C76" s="449" t="s">
        <v>100</v>
      </c>
      <c r="D76" s="450" t="s">
        <v>101</v>
      </c>
      <c r="E76" s="450" t="s">
        <v>59</v>
      </c>
      <c r="F76" s="450" t="s">
        <v>60</v>
      </c>
      <c r="G76" s="450" t="s">
        <v>48</v>
      </c>
      <c r="H76" s="451">
        <v>4958236.75</v>
      </c>
      <c r="I76" s="451"/>
      <c r="J76" s="451">
        <f t="shared" si="5"/>
        <v>4958236.75</v>
      </c>
      <c r="K76" s="451">
        <v>4226794.0999999996</v>
      </c>
      <c r="L76" s="451"/>
      <c r="M76" s="451">
        <f t="shared" si="6"/>
        <v>4226794.0999999996</v>
      </c>
      <c r="N76" s="451">
        <v>4420314.8899999997</v>
      </c>
      <c r="O76" s="451"/>
      <c r="P76" s="451">
        <f t="shared" si="7"/>
        <v>4420314.8899999997</v>
      </c>
    </row>
    <row r="77" spans="1:16" x14ac:dyDescent="0.3">
      <c r="A77" s="40" t="s">
        <v>61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62</v>
      </c>
      <c r="G77" s="450" t="s">
        <v>48</v>
      </c>
      <c r="H77" s="451">
        <v>1343722.52</v>
      </c>
      <c r="I77" s="451"/>
      <c r="J77" s="451">
        <f t="shared" si="5"/>
        <v>1343722.52</v>
      </c>
      <c r="K77" s="451">
        <v>1902380.6</v>
      </c>
      <c r="L77" s="451"/>
      <c r="M77" s="451">
        <f t="shared" si="6"/>
        <v>1902380.6</v>
      </c>
      <c r="N77" s="451">
        <v>1983351.63</v>
      </c>
      <c r="O77" s="451"/>
      <c r="P77" s="451">
        <f t="shared" si="7"/>
        <v>1983351.63</v>
      </c>
    </row>
    <row r="78" spans="1:16" x14ac:dyDescent="0.3">
      <c r="A78" s="40" t="s">
        <v>63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64</v>
      </c>
      <c r="G78" s="450" t="s">
        <v>48</v>
      </c>
      <c r="H78" s="451">
        <v>121057.60000000001</v>
      </c>
      <c r="I78" s="451"/>
      <c r="J78" s="451">
        <f t="shared" si="5"/>
        <v>121057.60000000001</v>
      </c>
      <c r="K78" s="451">
        <v>172092.96</v>
      </c>
      <c r="L78" s="451"/>
      <c r="M78" s="451">
        <f t="shared" si="6"/>
        <v>172092.96</v>
      </c>
      <c r="N78" s="451">
        <v>179678.2</v>
      </c>
      <c r="O78" s="451"/>
      <c r="P78" s="451">
        <f t="shared" si="7"/>
        <v>179678.2</v>
      </c>
    </row>
    <row r="79" spans="1:16" x14ac:dyDescent="0.3">
      <c r="A79" s="40" t="s">
        <v>65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66</v>
      </c>
      <c r="G79" s="450" t="s">
        <v>48</v>
      </c>
      <c r="H79" s="451">
        <v>182131.20000000001</v>
      </c>
      <c r="I79" s="451"/>
      <c r="J79" s="451">
        <f t="shared" si="5"/>
        <v>182131.20000000001</v>
      </c>
      <c r="K79" s="451">
        <v>295668.96000000002</v>
      </c>
      <c r="L79" s="451"/>
      <c r="M79" s="451">
        <f t="shared" si="6"/>
        <v>295668.96000000002</v>
      </c>
      <c r="N79" s="451">
        <v>308699.12</v>
      </c>
      <c r="O79" s="451"/>
      <c r="P79" s="451">
        <f t="shared" si="7"/>
        <v>308699.12</v>
      </c>
    </row>
    <row r="80" spans="1:16" x14ac:dyDescent="0.3">
      <c r="A80" s="81" t="s">
        <v>67</v>
      </c>
      <c r="B80" s="449" t="s">
        <v>43</v>
      </c>
      <c r="C80" s="449" t="s">
        <v>100</v>
      </c>
      <c r="D80" s="450" t="s">
        <v>101</v>
      </c>
      <c r="E80" s="450" t="s">
        <v>54</v>
      </c>
      <c r="F80" s="450" t="s">
        <v>68</v>
      </c>
      <c r="G80" s="450" t="s">
        <v>48</v>
      </c>
      <c r="H80" s="451">
        <v>48037.41</v>
      </c>
      <c r="I80" s="451"/>
      <c r="J80" s="451">
        <f t="shared" si="5"/>
        <v>48037.41</v>
      </c>
      <c r="K80" s="451">
        <v>84527.22</v>
      </c>
      <c r="L80" s="451"/>
      <c r="M80" s="451">
        <f t="shared" si="6"/>
        <v>84527.22</v>
      </c>
      <c r="N80" s="451">
        <v>86184.55</v>
      </c>
      <c r="O80" s="451"/>
      <c r="P80" s="451">
        <f t="shared" si="7"/>
        <v>86184.55</v>
      </c>
    </row>
    <row r="81" spans="1:16" ht="24" x14ac:dyDescent="0.3">
      <c r="A81" s="81" t="s">
        <v>289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288</v>
      </c>
      <c r="G81" s="450" t="s">
        <v>48</v>
      </c>
      <c r="H81" s="451">
        <v>56000</v>
      </c>
      <c r="I81" s="451"/>
      <c r="J81" s="451">
        <f t="shared" si="5"/>
        <v>56000</v>
      </c>
      <c r="K81" s="451">
        <v>0</v>
      </c>
      <c r="L81" s="451"/>
      <c r="M81" s="451">
        <f t="shared" si="6"/>
        <v>0</v>
      </c>
      <c r="N81" s="451">
        <v>0</v>
      </c>
      <c r="O81" s="451"/>
      <c r="P81" s="451">
        <f t="shared" si="7"/>
        <v>0</v>
      </c>
    </row>
    <row r="82" spans="1:16" ht="24" x14ac:dyDescent="0.3">
      <c r="A82" s="40" t="s">
        <v>69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70</v>
      </c>
      <c r="G82" s="450" t="s">
        <v>48</v>
      </c>
      <c r="H82" s="451">
        <v>13000</v>
      </c>
      <c r="I82" s="451"/>
      <c r="J82" s="451">
        <f t="shared" si="5"/>
        <v>13000</v>
      </c>
      <c r="K82" s="451">
        <v>18000</v>
      </c>
      <c r="L82" s="451"/>
      <c r="M82" s="451">
        <f t="shared" si="6"/>
        <v>18000</v>
      </c>
      <c r="N82" s="451">
        <v>22500</v>
      </c>
      <c r="O82" s="451"/>
      <c r="P82" s="451">
        <f t="shared" si="7"/>
        <v>22500</v>
      </c>
    </row>
    <row r="83" spans="1:16" ht="24" x14ac:dyDescent="0.3">
      <c r="A83" s="81" t="s">
        <v>102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72</v>
      </c>
      <c r="G83" s="450" t="s">
        <v>48</v>
      </c>
      <c r="H83" s="451">
        <v>120200</v>
      </c>
      <c r="I83" s="451"/>
      <c r="J83" s="451">
        <f t="shared" si="5"/>
        <v>120200</v>
      </c>
      <c r="K83" s="451">
        <v>85500</v>
      </c>
      <c r="L83" s="451"/>
      <c r="M83" s="451">
        <f t="shared" si="6"/>
        <v>85500</v>
      </c>
      <c r="N83" s="451">
        <v>106875</v>
      </c>
      <c r="O83" s="451"/>
      <c r="P83" s="451">
        <f t="shared" si="7"/>
        <v>106875</v>
      </c>
    </row>
    <row r="84" spans="1:16" ht="24" x14ac:dyDescent="0.3">
      <c r="A84" s="40" t="s">
        <v>291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290</v>
      </c>
      <c r="G84" s="450" t="s">
        <v>48</v>
      </c>
      <c r="H84" s="451">
        <v>133819.6</v>
      </c>
      <c r="I84" s="451"/>
      <c r="J84" s="451">
        <f t="shared" si="5"/>
        <v>133819.6</v>
      </c>
      <c r="K84" s="451"/>
      <c r="L84" s="451"/>
      <c r="M84" s="451"/>
      <c r="N84" s="451"/>
      <c r="O84" s="451"/>
      <c r="P84" s="451"/>
    </row>
    <row r="85" spans="1:16" x14ac:dyDescent="0.3">
      <c r="A85" s="40" t="s">
        <v>73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74</v>
      </c>
      <c r="G85" s="450" t="s">
        <v>48</v>
      </c>
      <c r="H85" s="451">
        <v>159897.29999999999</v>
      </c>
      <c r="I85" s="451"/>
      <c r="J85" s="451">
        <f t="shared" si="5"/>
        <v>159897.29999999999</v>
      </c>
      <c r="K85" s="451">
        <v>100000</v>
      </c>
      <c r="L85" s="451"/>
      <c r="M85" s="451">
        <f t="shared" si="6"/>
        <v>100000</v>
      </c>
      <c r="N85" s="451">
        <v>100000</v>
      </c>
      <c r="O85" s="451"/>
      <c r="P85" s="451">
        <f t="shared" si="7"/>
        <v>100000</v>
      </c>
    </row>
    <row r="86" spans="1:16" x14ac:dyDescent="0.3">
      <c r="A86" s="40" t="s">
        <v>75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76</v>
      </c>
      <c r="G86" s="450" t="s">
        <v>48</v>
      </c>
      <c r="H86" s="451">
        <v>0</v>
      </c>
      <c r="I86" s="451"/>
      <c r="J86" s="451">
        <f t="shared" si="5"/>
        <v>0</v>
      </c>
      <c r="K86" s="454"/>
      <c r="L86" s="454"/>
      <c r="M86" s="451">
        <f t="shared" si="6"/>
        <v>0</v>
      </c>
      <c r="N86" s="454"/>
      <c r="O86" s="451"/>
      <c r="P86" s="451">
        <f t="shared" si="7"/>
        <v>0</v>
      </c>
    </row>
    <row r="87" spans="1:16" x14ac:dyDescent="0.3">
      <c r="A87" s="40" t="s">
        <v>77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78</v>
      </c>
      <c r="G87" s="450" t="s">
        <v>48</v>
      </c>
      <c r="H87" s="451">
        <v>69915.839999999997</v>
      </c>
      <c r="I87" s="451"/>
      <c r="J87" s="451">
        <f t="shared" si="5"/>
        <v>69915.839999999997</v>
      </c>
      <c r="K87" s="451">
        <v>99250</v>
      </c>
      <c r="L87" s="451"/>
      <c r="M87" s="451">
        <f t="shared" si="6"/>
        <v>99250</v>
      </c>
      <c r="N87" s="451">
        <v>124062.5</v>
      </c>
      <c r="O87" s="451"/>
      <c r="P87" s="451">
        <f t="shared" si="7"/>
        <v>124062.5</v>
      </c>
    </row>
    <row r="88" spans="1:16" x14ac:dyDescent="0.3">
      <c r="A88" s="443" t="s">
        <v>103</v>
      </c>
      <c r="B88" s="455" t="s">
        <v>43</v>
      </c>
      <c r="C88" s="455" t="s">
        <v>100</v>
      </c>
      <c r="D88" s="450" t="s">
        <v>101</v>
      </c>
      <c r="E88" s="456">
        <v>244</v>
      </c>
      <c r="F88" s="457">
        <v>226500</v>
      </c>
      <c r="G88" s="450" t="s">
        <v>48</v>
      </c>
      <c r="H88" s="451">
        <v>195300</v>
      </c>
      <c r="I88" s="451"/>
      <c r="J88" s="451">
        <f t="shared" si="5"/>
        <v>195300</v>
      </c>
      <c r="K88" s="451">
        <v>244125</v>
      </c>
      <c r="L88" s="451"/>
      <c r="M88" s="451">
        <f t="shared" si="6"/>
        <v>244125</v>
      </c>
      <c r="N88" s="451">
        <v>305156.25</v>
      </c>
      <c r="O88" s="451"/>
      <c r="P88" s="451">
        <f t="shared" si="7"/>
        <v>305156.25</v>
      </c>
    </row>
    <row r="89" spans="1:16" ht="24" x14ac:dyDescent="0.3">
      <c r="A89" s="40" t="s">
        <v>79</v>
      </c>
      <c r="B89" s="455" t="s">
        <v>43</v>
      </c>
      <c r="C89" s="455" t="s">
        <v>100</v>
      </c>
      <c r="D89" s="450" t="s">
        <v>101</v>
      </c>
      <c r="E89" s="456">
        <v>244</v>
      </c>
      <c r="F89" s="457">
        <v>226800</v>
      </c>
      <c r="G89" s="450" t="s">
        <v>48</v>
      </c>
      <c r="H89" s="451">
        <v>387805</v>
      </c>
      <c r="I89" s="451"/>
      <c r="J89" s="451">
        <f t="shared" si="5"/>
        <v>387805</v>
      </c>
      <c r="K89" s="451">
        <v>337000</v>
      </c>
      <c r="L89" s="451"/>
      <c r="M89" s="451">
        <f t="shared" si="6"/>
        <v>337000</v>
      </c>
      <c r="N89" s="451">
        <v>337000</v>
      </c>
      <c r="O89" s="451"/>
      <c r="P89" s="451">
        <f t="shared" si="7"/>
        <v>337000</v>
      </c>
    </row>
    <row r="90" spans="1:16" x14ac:dyDescent="0.3">
      <c r="A90" s="40" t="s">
        <v>81</v>
      </c>
      <c r="B90" s="449" t="s">
        <v>43</v>
      </c>
      <c r="C90" s="449" t="s">
        <v>100</v>
      </c>
      <c r="D90" s="450" t="s">
        <v>101</v>
      </c>
      <c r="E90" s="450" t="s">
        <v>54</v>
      </c>
      <c r="F90" s="450" t="s">
        <v>82</v>
      </c>
      <c r="G90" s="450" t="s">
        <v>48</v>
      </c>
      <c r="H90" s="451">
        <v>100816</v>
      </c>
      <c r="I90" s="451"/>
      <c r="J90" s="451">
        <f t="shared" si="5"/>
        <v>100816</v>
      </c>
      <c r="K90" s="451">
        <v>100000</v>
      </c>
      <c r="L90" s="451"/>
      <c r="M90" s="451">
        <f t="shared" si="6"/>
        <v>100000</v>
      </c>
      <c r="N90" s="451">
        <v>100000</v>
      </c>
      <c r="O90" s="451"/>
      <c r="P90" s="451">
        <f t="shared" si="7"/>
        <v>100000</v>
      </c>
    </row>
    <row r="91" spans="1:16" x14ac:dyDescent="0.3">
      <c r="A91" s="40" t="s">
        <v>104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105</v>
      </c>
      <c r="G91" s="450" t="s">
        <v>48</v>
      </c>
      <c r="H91" s="451">
        <v>14000</v>
      </c>
      <c r="I91" s="451"/>
      <c r="J91" s="451">
        <f t="shared" si="5"/>
        <v>14000</v>
      </c>
      <c r="K91" s="451">
        <v>14000</v>
      </c>
      <c r="L91" s="451"/>
      <c r="M91" s="451">
        <f t="shared" si="6"/>
        <v>14000</v>
      </c>
      <c r="N91" s="451">
        <v>16000</v>
      </c>
      <c r="O91" s="451"/>
      <c r="P91" s="451">
        <f t="shared" si="7"/>
        <v>16000</v>
      </c>
    </row>
    <row r="92" spans="1:16" ht="24" x14ac:dyDescent="0.3">
      <c r="A92" s="40" t="s">
        <v>83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8" t="s">
        <v>84</v>
      </c>
      <c r="G92" s="450" t="s">
        <v>48</v>
      </c>
      <c r="H92" s="451">
        <v>23690</v>
      </c>
      <c r="I92" s="451"/>
      <c r="J92" s="451">
        <f t="shared" si="5"/>
        <v>23690</v>
      </c>
      <c r="K92" s="451">
        <v>40000</v>
      </c>
      <c r="L92" s="451"/>
      <c r="M92" s="451">
        <f t="shared" si="6"/>
        <v>40000</v>
      </c>
      <c r="N92" s="451">
        <v>40000</v>
      </c>
      <c r="O92" s="451"/>
      <c r="P92" s="451">
        <f t="shared" si="7"/>
        <v>40000</v>
      </c>
    </row>
    <row r="93" spans="1:16" x14ac:dyDescent="0.3">
      <c r="A93" s="82" t="s">
        <v>85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86</v>
      </c>
      <c r="G93" s="450" t="s">
        <v>48</v>
      </c>
      <c r="H93" s="451">
        <v>12890.720000000001</v>
      </c>
      <c r="I93" s="451"/>
      <c r="J93" s="451">
        <f t="shared" si="5"/>
        <v>12890.720000000001</v>
      </c>
      <c r="K93" s="451">
        <v>30000</v>
      </c>
      <c r="L93" s="451"/>
      <c r="M93" s="451">
        <f t="shared" si="6"/>
        <v>30000</v>
      </c>
      <c r="N93" s="451">
        <v>30000</v>
      </c>
      <c r="O93" s="451"/>
      <c r="P93" s="451">
        <f t="shared" si="7"/>
        <v>30000</v>
      </c>
    </row>
    <row r="94" spans="1:16" ht="24" x14ac:dyDescent="0.3">
      <c r="A94" s="82" t="s">
        <v>312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311</v>
      </c>
      <c r="G94" s="450" t="s">
        <v>48</v>
      </c>
      <c r="H94" s="451">
        <v>25800</v>
      </c>
      <c r="I94" s="451"/>
      <c r="J94" s="451">
        <f t="shared" si="5"/>
        <v>25800</v>
      </c>
      <c r="K94" s="451">
        <v>0</v>
      </c>
      <c r="L94" s="451"/>
      <c r="M94" s="451">
        <f t="shared" si="6"/>
        <v>0</v>
      </c>
      <c r="N94" s="451">
        <v>0</v>
      </c>
      <c r="O94" s="451"/>
      <c r="P94" s="451">
        <f t="shared" si="7"/>
        <v>0</v>
      </c>
    </row>
    <row r="95" spans="1:16" x14ac:dyDescent="0.3">
      <c r="A95" s="82" t="s">
        <v>220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219</v>
      </c>
      <c r="G95" s="450" t="s">
        <v>48</v>
      </c>
      <c r="H95" s="451">
        <v>128531</v>
      </c>
      <c r="I95" s="451"/>
      <c r="J95" s="451">
        <f t="shared" si="5"/>
        <v>128531</v>
      </c>
      <c r="K95" s="451">
        <v>0</v>
      </c>
      <c r="L95" s="451"/>
      <c r="M95" s="451">
        <f t="shared" si="6"/>
        <v>0</v>
      </c>
      <c r="N95" s="451">
        <v>0</v>
      </c>
      <c r="O95" s="451"/>
      <c r="P95" s="451">
        <f t="shared" si="7"/>
        <v>0</v>
      </c>
    </row>
    <row r="96" spans="1:16" x14ac:dyDescent="0.3">
      <c r="A96" s="40" t="s">
        <v>89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90</v>
      </c>
      <c r="G96" s="450" t="s">
        <v>48</v>
      </c>
      <c r="H96" s="451">
        <v>76025</v>
      </c>
      <c r="I96" s="451"/>
      <c r="J96" s="451">
        <f t="shared" si="5"/>
        <v>76025</v>
      </c>
      <c r="K96" s="451">
        <v>40000</v>
      </c>
      <c r="L96" s="451"/>
      <c r="M96" s="451">
        <f t="shared" si="6"/>
        <v>40000</v>
      </c>
      <c r="N96" s="451">
        <v>40000</v>
      </c>
      <c r="O96" s="451"/>
      <c r="P96" s="451">
        <f t="shared" si="7"/>
        <v>40000</v>
      </c>
    </row>
    <row r="97" spans="1:16" x14ac:dyDescent="0.3">
      <c r="A97" s="40" t="s">
        <v>106</v>
      </c>
      <c r="B97" s="459" t="s">
        <v>43</v>
      </c>
      <c r="C97" s="459" t="s">
        <v>100</v>
      </c>
      <c r="D97" s="450" t="s">
        <v>101</v>
      </c>
      <c r="E97" s="458" t="s">
        <v>54</v>
      </c>
      <c r="F97" s="458" t="s">
        <v>107</v>
      </c>
      <c r="G97" s="450" t="s">
        <v>48</v>
      </c>
      <c r="H97" s="451">
        <v>0</v>
      </c>
      <c r="I97" s="451"/>
      <c r="J97" s="451">
        <f t="shared" si="5"/>
        <v>0</v>
      </c>
      <c r="K97" s="451">
        <v>22500</v>
      </c>
      <c r="L97" s="451"/>
      <c r="M97" s="451">
        <f t="shared" si="6"/>
        <v>22500</v>
      </c>
      <c r="N97" s="451">
        <v>22500</v>
      </c>
      <c r="O97" s="451"/>
      <c r="P97" s="451">
        <f t="shared" si="7"/>
        <v>22500</v>
      </c>
    </row>
    <row r="98" spans="1:16" x14ac:dyDescent="0.3">
      <c r="A98" s="40" t="s">
        <v>91</v>
      </c>
      <c r="B98" s="449" t="s">
        <v>43</v>
      </c>
      <c r="C98" s="449" t="s">
        <v>100</v>
      </c>
      <c r="D98" s="450" t="s">
        <v>101</v>
      </c>
      <c r="E98" s="460" t="s">
        <v>54</v>
      </c>
      <c r="F98" s="460" t="s">
        <v>92</v>
      </c>
      <c r="G98" s="460" t="s">
        <v>48</v>
      </c>
      <c r="H98" s="451">
        <v>63935.05</v>
      </c>
      <c r="I98" s="451"/>
      <c r="J98" s="451">
        <f t="shared" si="5"/>
        <v>63935.05</v>
      </c>
      <c r="K98" s="451">
        <v>80000</v>
      </c>
      <c r="L98" s="451"/>
      <c r="M98" s="451">
        <f t="shared" si="6"/>
        <v>80000</v>
      </c>
      <c r="N98" s="451">
        <v>80000</v>
      </c>
      <c r="O98" s="451"/>
      <c r="P98" s="451">
        <f t="shared" si="7"/>
        <v>80000</v>
      </c>
    </row>
    <row r="99" spans="1:16" ht="24" x14ac:dyDescent="0.3">
      <c r="A99" s="40" t="s">
        <v>278</v>
      </c>
      <c r="B99" s="449" t="s">
        <v>43</v>
      </c>
      <c r="C99" s="449" t="s">
        <v>100</v>
      </c>
      <c r="D99" s="450" t="s">
        <v>101</v>
      </c>
      <c r="E99" s="460" t="s">
        <v>276</v>
      </c>
      <c r="F99" s="460" t="s">
        <v>275</v>
      </c>
      <c r="G99" s="460" t="s">
        <v>48</v>
      </c>
      <c r="H99" s="451">
        <v>29461.06</v>
      </c>
      <c r="I99" s="451"/>
      <c r="J99" s="451">
        <f t="shared" si="5"/>
        <v>29461.06</v>
      </c>
      <c r="K99" s="451">
        <v>0</v>
      </c>
      <c r="L99" s="451"/>
      <c r="M99" s="451">
        <f t="shared" si="6"/>
        <v>0</v>
      </c>
      <c r="N99" s="451">
        <v>0</v>
      </c>
      <c r="O99" s="451"/>
      <c r="P99" s="451">
        <f t="shared" si="7"/>
        <v>0</v>
      </c>
    </row>
    <row r="100" spans="1:16" ht="24" x14ac:dyDescent="0.3">
      <c r="A100" s="40" t="s">
        <v>279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277</v>
      </c>
      <c r="G100" s="460" t="s">
        <v>48</v>
      </c>
      <c r="H100" s="451">
        <v>10438</v>
      </c>
      <c r="I100" s="451"/>
      <c r="J100" s="451">
        <f t="shared" si="5"/>
        <v>10438</v>
      </c>
      <c r="K100" s="451">
        <v>0</v>
      </c>
      <c r="L100" s="451"/>
      <c r="M100" s="451">
        <f t="shared" si="6"/>
        <v>0</v>
      </c>
      <c r="N100" s="451">
        <v>0</v>
      </c>
      <c r="O100" s="451"/>
      <c r="P100" s="451">
        <f t="shared" si="7"/>
        <v>0</v>
      </c>
    </row>
    <row r="101" spans="1:16" x14ac:dyDescent="0.3">
      <c r="A101" s="40" t="s">
        <v>93</v>
      </c>
      <c r="B101" s="449" t="s">
        <v>43</v>
      </c>
      <c r="C101" s="449" t="s">
        <v>100</v>
      </c>
      <c r="D101" s="450" t="s">
        <v>101</v>
      </c>
      <c r="E101" s="450" t="s">
        <v>94</v>
      </c>
      <c r="F101" s="461" t="s">
        <v>95</v>
      </c>
      <c r="G101" s="461" t="s">
        <v>48</v>
      </c>
      <c r="H101" s="451">
        <v>60238</v>
      </c>
      <c r="I101" s="451"/>
      <c r="J101" s="451">
        <f t="shared" si="5"/>
        <v>60238</v>
      </c>
      <c r="K101" s="451">
        <v>60238</v>
      </c>
      <c r="L101" s="451"/>
      <c r="M101" s="451">
        <f t="shared" si="6"/>
        <v>60238</v>
      </c>
      <c r="N101" s="451">
        <v>60238</v>
      </c>
      <c r="O101" s="451"/>
      <c r="P101" s="451">
        <f t="shared" si="7"/>
        <v>60238</v>
      </c>
    </row>
    <row r="102" spans="1:16" x14ac:dyDescent="0.3">
      <c r="A102" s="40" t="s">
        <v>108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97</v>
      </c>
      <c r="G102" s="461" t="s">
        <v>48</v>
      </c>
      <c r="H102" s="451">
        <v>25281</v>
      </c>
      <c r="I102" s="451"/>
      <c r="J102" s="451">
        <f t="shared" si="5"/>
        <v>25281</v>
      </c>
      <c r="K102" s="451">
        <v>25281</v>
      </c>
      <c r="L102" s="451"/>
      <c r="M102" s="451">
        <f t="shared" si="6"/>
        <v>25281</v>
      </c>
      <c r="N102" s="451">
        <v>25281</v>
      </c>
      <c r="O102" s="451"/>
      <c r="P102" s="451">
        <f t="shared" si="7"/>
        <v>25281</v>
      </c>
    </row>
    <row r="103" spans="1:16" x14ac:dyDescent="0.3">
      <c r="A103" s="40" t="s">
        <v>109</v>
      </c>
      <c r="B103" s="449" t="s">
        <v>43</v>
      </c>
      <c r="C103" s="449" t="s">
        <v>100</v>
      </c>
      <c r="D103" s="450" t="s">
        <v>101</v>
      </c>
      <c r="E103" s="450" t="s">
        <v>110</v>
      </c>
      <c r="F103" s="461" t="s">
        <v>111</v>
      </c>
      <c r="G103" s="461" t="s">
        <v>48</v>
      </c>
      <c r="H103" s="451">
        <v>37790</v>
      </c>
      <c r="I103" s="451"/>
      <c r="J103" s="451">
        <f t="shared" si="5"/>
        <v>37790</v>
      </c>
      <c r="K103" s="451">
        <v>37790</v>
      </c>
      <c r="L103" s="451"/>
      <c r="M103" s="451">
        <f t="shared" si="6"/>
        <v>37790</v>
      </c>
      <c r="N103" s="451">
        <v>37790</v>
      </c>
      <c r="O103" s="451"/>
      <c r="P103" s="451">
        <f t="shared" si="7"/>
        <v>37790</v>
      </c>
    </row>
    <row r="104" spans="1:16" ht="24" x14ac:dyDescent="0.3">
      <c r="A104" s="40" t="s">
        <v>327</v>
      </c>
      <c r="B104" s="449" t="s">
        <v>43</v>
      </c>
      <c r="C104" s="449" t="s">
        <v>100</v>
      </c>
      <c r="D104" s="450" t="s">
        <v>101</v>
      </c>
      <c r="E104" s="450" t="s">
        <v>227</v>
      </c>
      <c r="F104" s="461" t="s">
        <v>326</v>
      </c>
      <c r="G104" s="461" t="s">
        <v>48</v>
      </c>
      <c r="H104" s="451">
        <v>0.01</v>
      </c>
      <c r="I104" s="451"/>
      <c r="J104" s="451">
        <f t="shared" si="5"/>
        <v>0.01</v>
      </c>
      <c r="K104" s="451"/>
      <c r="L104" s="451"/>
      <c r="M104" s="451"/>
      <c r="N104" s="451"/>
      <c r="O104" s="451"/>
      <c r="P104" s="451"/>
    </row>
    <row r="105" spans="1:16" ht="24" x14ac:dyDescent="0.3">
      <c r="A105" s="40" t="s">
        <v>229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228</v>
      </c>
      <c r="G105" s="461" t="s">
        <v>48</v>
      </c>
      <c r="H105" s="451">
        <v>177.02</v>
      </c>
      <c r="I105" s="451"/>
      <c r="J105" s="451">
        <f t="shared" si="5"/>
        <v>177.02</v>
      </c>
      <c r="K105" s="451">
        <v>0</v>
      </c>
      <c r="L105" s="451"/>
      <c r="M105" s="451">
        <f t="shared" si="6"/>
        <v>0</v>
      </c>
      <c r="N105" s="451">
        <v>0</v>
      </c>
      <c r="O105" s="451"/>
      <c r="P105" s="451">
        <f t="shared" si="7"/>
        <v>0</v>
      </c>
    </row>
    <row r="106" spans="1:16" x14ac:dyDescent="0.3">
      <c r="A106" s="672" t="s">
        <v>98</v>
      </c>
      <c r="B106" s="672"/>
      <c r="C106" s="672"/>
      <c r="D106" s="672"/>
      <c r="E106" s="672"/>
      <c r="F106" s="672"/>
      <c r="G106" s="672"/>
      <c r="H106" s="496">
        <f>SUM(H69:H105)</f>
        <v>14736493.109999999</v>
      </c>
      <c r="I106" s="496">
        <f t="shared" ref="I106:P106" si="8">SUM(I69:I105)</f>
        <v>0</v>
      </c>
      <c r="J106" s="496">
        <f t="shared" si="8"/>
        <v>14736493.109999999</v>
      </c>
      <c r="K106" s="496">
        <f t="shared" si="8"/>
        <v>13879548.150000002</v>
      </c>
      <c r="L106" s="496">
        <f t="shared" si="8"/>
        <v>0</v>
      </c>
      <c r="M106" s="496">
        <f t="shared" si="8"/>
        <v>13879548.150000002</v>
      </c>
      <c r="N106" s="496">
        <f t="shared" si="8"/>
        <v>14290031.449999997</v>
      </c>
      <c r="O106" s="496">
        <f t="shared" si="8"/>
        <v>0</v>
      </c>
      <c r="P106" s="496">
        <f t="shared" si="8"/>
        <v>14290031.449999997</v>
      </c>
    </row>
    <row r="107" spans="1:16" ht="15" customHeight="1" x14ac:dyDescent="0.3">
      <c r="A107" s="749" t="s">
        <v>112</v>
      </c>
      <c r="B107" s="749"/>
      <c r="C107" s="749"/>
      <c r="D107" s="749"/>
      <c r="E107" s="749"/>
      <c r="F107" s="749"/>
      <c r="G107" s="749"/>
      <c r="H107" s="749"/>
      <c r="I107" s="749"/>
      <c r="J107" s="749"/>
      <c r="K107" s="749"/>
      <c r="L107" s="749"/>
      <c r="M107" s="749"/>
      <c r="N107" s="749"/>
      <c r="O107" s="749"/>
      <c r="P107" s="749"/>
    </row>
    <row r="108" spans="1:16" x14ac:dyDescent="0.3">
      <c r="A108" s="40" t="s">
        <v>87</v>
      </c>
      <c r="B108" s="455" t="s">
        <v>43</v>
      </c>
      <c r="C108" s="455" t="s">
        <v>44</v>
      </c>
      <c r="D108" s="460" t="s">
        <v>45</v>
      </c>
      <c r="E108" s="460" t="s">
        <v>54</v>
      </c>
      <c r="F108" s="460" t="s">
        <v>88</v>
      </c>
      <c r="G108" s="462" t="s">
        <v>113</v>
      </c>
      <c r="H108" s="451">
        <v>5000000</v>
      </c>
      <c r="I108" s="451"/>
      <c r="J108" s="451">
        <f>H108+I108</f>
        <v>5000000</v>
      </c>
      <c r="K108" s="451">
        <v>5800000</v>
      </c>
      <c r="L108" s="451"/>
      <c r="M108" s="451">
        <f>K108+L108</f>
        <v>5800000</v>
      </c>
      <c r="N108" s="451">
        <v>5800000</v>
      </c>
      <c r="O108" s="463"/>
      <c r="P108" s="451">
        <f>N108+O108</f>
        <v>5800000</v>
      </c>
    </row>
    <row r="109" spans="1:16" x14ac:dyDescent="0.3">
      <c r="A109" s="672" t="s">
        <v>114</v>
      </c>
      <c r="B109" s="672"/>
      <c r="C109" s="672"/>
      <c r="D109" s="672"/>
      <c r="E109" s="672"/>
      <c r="F109" s="672"/>
      <c r="G109" s="672"/>
      <c r="H109" s="497">
        <f>SUM(H108)</f>
        <v>5000000</v>
      </c>
      <c r="I109" s="497">
        <f t="shared" ref="I109:P109" si="9">SUM(I108)</f>
        <v>0</v>
      </c>
      <c r="J109" s="497">
        <f t="shared" si="9"/>
        <v>5000000</v>
      </c>
      <c r="K109" s="497">
        <f t="shared" si="9"/>
        <v>5800000</v>
      </c>
      <c r="L109" s="497">
        <f t="shared" si="9"/>
        <v>0</v>
      </c>
      <c r="M109" s="497">
        <f t="shared" si="9"/>
        <v>5800000</v>
      </c>
      <c r="N109" s="497">
        <f t="shared" si="9"/>
        <v>5800000</v>
      </c>
      <c r="O109" s="497">
        <f t="shared" si="9"/>
        <v>0</v>
      </c>
      <c r="P109" s="497">
        <f t="shared" si="9"/>
        <v>5800000</v>
      </c>
    </row>
    <row r="110" spans="1:16" hidden="1" x14ac:dyDescent="0.3">
      <c r="A110" s="702" t="s">
        <v>115</v>
      </c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t="25.2" hidden="1" customHeight="1" thickBot="1" x14ac:dyDescent="0.35">
      <c r="A111" s="702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44</v>
      </c>
      <c r="D112" s="58" t="s">
        <v>116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44</v>
      </c>
      <c r="D113" s="58" t="s">
        <v>116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44</v>
      </c>
      <c r="D114" s="58" t="s">
        <v>116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2" t="s">
        <v>120</v>
      </c>
      <c r="B115" s="702"/>
      <c r="C115" s="702"/>
      <c r="D115" s="702"/>
      <c r="E115" s="702"/>
      <c r="F115" s="702"/>
      <c r="G115" s="702"/>
      <c r="H115" s="59">
        <f>SUM(H112:H114)</f>
        <v>0</v>
      </c>
      <c r="I115" s="59"/>
      <c r="J115" s="59"/>
      <c r="K115" s="59">
        <f t="shared" ref="K115:N115" si="10">SUM(K112:K114)</f>
        <v>0</v>
      </c>
      <c r="L115" s="59"/>
      <c r="M115" s="59"/>
      <c r="N115" s="59">
        <f t="shared" si="10"/>
        <v>0</v>
      </c>
      <c r="O115" s="97"/>
      <c r="P115" s="97"/>
    </row>
    <row r="116" spans="1:16" hidden="1" x14ac:dyDescent="0.3">
      <c r="A116" s="82" t="s">
        <v>42</v>
      </c>
      <c r="B116" s="58" t="s">
        <v>43</v>
      </c>
      <c r="C116" s="58" t="s">
        <v>100</v>
      </c>
      <c r="D116" s="58" t="s">
        <v>121</v>
      </c>
      <c r="E116" s="58" t="s">
        <v>46</v>
      </c>
      <c r="F116" s="58" t="s">
        <v>47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50</v>
      </c>
      <c r="B117" s="58" t="s">
        <v>43</v>
      </c>
      <c r="C117" s="58" t="s">
        <v>100</v>
      </c>
      <c r="D117" s="58" t="s">
        <v>121</v>
      </c>
      <c r="E117" s="58" t="s">
        <v>51</v>
      </c>
      <c r="F117" s="58" t="s">
        <v>52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82" t="s">
        <v>118</v>
      </c>
      <c r="B118" s="58" t="s">
        <v>43</v>
      </c>
      <c r="C118" s="58" t="s">
        <v>100</v>
      </c>
      <c r="D118" s="58" t="s">
        <v>121</v>
      </c>
      <c r="E118" s="58" t="s">
        <v>54</v>
      </c>
      <c r="F118" s="58" t="s">
        <v>119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40" t="s">
        <v>122</v>
      </c>
      <c r="B119" s="58" t="s">
        <v>43</v>
      </c>
      <c r="C119" s="58" t="s">
        <v>123</v>
      </c>
      <c r="D119" s="58" t="s">
        <v>121</v>
      </c>
      <c r="E119" s="58" t="s">
        <v>54</v>
      </c>
      <c r="F119" s="58" t="s">
        <v>124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05" t="s">
        <v>125</v>
      </c>
      <c r="B120" s="705"/>
      <c r="C120" s="705"/>
      <c r="D120" s="705"/>
      <c r="E120" s="705"/>
      <c r="F120" s="705"/>
      <c r="G120" s="705"/>
      <c r="H120" s="83">
        <f>SUM(H116:H119)</f>
        <v>0</v>
      </c>
      <c r="I120" s="83"/>
      <c r="J120" s="83"/>
      <c r="K120" s="83">
        <f t="shared" ref="K120:N120" si="11">SUM(K116:K119)</f>
        <v>0</v>
      </c>
      <c r="L120" s="83"/>
      <c r="M120" s="83"/>
      <c r="N120" s="83">
        <f t="shared" si="11"/>
        <v>0</v>
      </c>
      <c r="O120" s="97"/>
      <c r="P120" s="97"/>
    </row>
    <row r="121" spans="1:16" hidden="1" x14ac:dyDescent="0.3">
      <c r="A121" s="706" t="s">
        <v>126</v>
      </c>
      <c r="B121" s="706"/>
      <c r="C121" s="706"/>
      <c r="D121" s="706"/>
      <c r="E121" s="706"/>
      <c r="F121" s="706"/>
      <c r="G121" s="706"/>
      <c r="H121" s="101">
        <f>H115+H120</f>
        <v>0</v>
      </c>
      <c r="I121" s="101"/>
      <c r="J121" s="101"/>
      <c r="K121" s="101">
        <f t="shared" ref="K121:N121" si="12">K115+K120</f>
        <v>0</v>
      </c>
      <c r="L121" s="101"/>
      <c r="M121" s="101"/>
      <c r="N121" s="101">
        <f t="shared" si="12"/>
        <v>0</v>
      </c>
      <c r="O121" s="97"/>
      <c r="P121" s="97"/>
    </row>
    <row r="122" spans="1:16" hidden="1" x14ac:dyDescent="0.3">
      <c r="A122" s="700" t="s">
        <v>127</v>
      </c>
      <c r="B122" s="700"/>
      <c r="C122" s="700"/>
      <c r="D122" s="700"/>
      <c r="E122" s="700"/>
      <c r="F122" s="700"/>
      <c r="G122" s="700"/>
      <c r="H122" s="700"/>
      <c r="I122" s="700"/>
      <c r="J122" s="700"/>
      <c r="K122" s="700"/>
      <c r="L122" s="700"/>
      <c r="M122" s="700"/>
      <c r="N122" s="700"/>
      <c r="O122" s="97"/>
      <c r="P122" s="97"/>
    </row>
    <row r="123" spans="1:16" hidden="1" x14ac:dyDescent="0.3">
      <c r="A123" s="82" t="s">
        <v>42</v>
      </c>
      <c r="B123" s="58" t="s">
        <v>43</v>
      </c>
      <c r="C123" s="58" t="s">
        <v>100</v>
      </c>
      <c r="D123" s="58" t="s">
        <v>128</v>
      </c>
      <c r="E123" s="58" t="s">
        <v>46</v>
      </c>
      <c r="F123" s="58" t="s">
        <v>47</v>
      </c>
      <c r="G123" s="102" t="s">
        <v>129</v>
      </c>
      <c r="H123" s="32"/>
      <c r="I123" s="32"/>
      <c r="J123" s="32"/>
      <c r="K123" s="34"/>
      <c r="L123" s="34"/>
      <c r="M123" s="34"/>
      <c r="N123" s="34"/>
      <c r="O123" s="97"/>
      <c r="P123" s="97"/>
    </row>
    <row r="124" spans="1:16" hidden="1" x14ac:dyDescent="0.3">
      <c r="A124" s="82" t="s">
        <v>50</v>
      </c>
      <c r="B124" s="58" t="s">
        <v>43</v>
      </c>
      <c r="C124" s="58" t="s">
        <v>100</v>
      </c>
      <c r="D124" s="58" t="s">
        <v>128</v>
      </c>
      <c r="E124" s="58" t="s">
        <v>51</v>
      </c>
      <c r="F124" s="58">
        <v>213000</v>
      </c>
      <c r="G124" s="102" t="s">
        <v>129</v>
      </c>
      <c r="H124" s="32"/>
      <c r="I124" s="32"/>
      <c r="J124" s="32"/>
      <c r="K124" s="32"/>
      <c r="L124" s="32"/>
      <c r="M124" s="32"/>
      <c r="N124" s="32"/>
      <c r="O124" s="97"/>
      <c r="P124" s="97"/>
    </row>
    <row r="125" spans="1:16" hidden="1" x14ac:dyDescent="0.3">
      <c r="A125" s="716" t="s">
        <v>130</v>
      </c>
      <c r="B125" s="716"/>
      <c r="C125" s="716"/>
      <c r="D125" s="716"/>
      <c r="E125" s="716"/>
      <c r="F125" s="716"/>
      <c r="G125" s="716"/>
      <c r="H125" s="121">
        <f>SUM(H123:H124)</f>
        <v>0</v>
      </c>
      <c r="I125" s="121"/>
      <c r="J125" s="121"/>
      <c r="K125" s="121">
        <f t="shared" ref="K125:N125" si="13">SUM(K123:K124)</f>
        <v>0</v>
      </c>
      <c r="L125" s="121"/>
      <c r="M125" s="121"/>
      <c r="N125" s="121">
        <f t="shared" si="13"/>
        <v>0</v>
      </c>
      <c r="O125" s="122"/>
      <c r="P125" s="122"/>
    </row>
    <row r="126" spans="1:16" x14ac:dyDescent="0.3">
      <c r="A126" s="748" t="s">
        <v>115</v>
      </c>
      <c r="B126" s="748"/>
      <c r="C126" s="748"/>
      <c r="D126" s="748"/>
      <c r="E126" s="748"/>
      <c r="F126" s="748"/>
      <c r="G126" s="748"/>
      <c r="H126" s="748"/>
      <c r="I126" s="748"/>
      <c r="J126" s="748"/>
      <c r="K126" s="748"/>
      <c r="L126" s="748"/>
      <c r="M126" s="748"/>
      <c r="N126" s="748"/>
      <c r="O126" s="748"/>
      <c r="P126" s="748"/>
    </row>
    <row r="127" spans="1:16" x14ac:dyDescent="0.3">
      <c r="A127" s="748"/>
      <c r="B127" s="748"/>
      <c r="C127" s="748"/>
      <c r="D127" s="748"/>
      <c r="E127" s="748"/>
      <c r="F127" s="748"/>
      <c r="G127" s="748"/>
      <c r="H127" s="748"/>
      <c r="I127" s="748"/>
      <c r="J127" s="748"/>
      <c r="K127" s="748"/>
      <c r="L127" s="748"/>
      <c r="M127" s="748"/>
      <c r="N127" s="748"/>
      <c r="O127" s="748"/>
      <c r="P127" s="748"/>
    </row>
    <row r="128" spans="1:16" x14ac:dyDescent="0.3">
      <c r="A128" s="82" t="s">
        <v>42</v>
      </c>
      <c r="B128" s="449" t="s">
        <v>43</v>
      </c>
      <c r="C128" s="449" t="s">
        <v>44</v>
      </c>
      <c r="D128" s="464" t="s">
        <v>116</v>
      </c>
      <c r="E128" s="450" t="s">
        <v>46</v>
      </c>
      <c r="F128" s="461" t="s">
        <v>47</v>
      </c>
      <c r="G128" s="461" t="s">
        <v>180</v>
      </c>
      <c r="H128" s="451">
        <v>24033568.609999999</v>
      </c>
      <c r="I128" s="451"/>
      <c r="J128" s="451">
        <f t="shared" ref="J128:J131" si="14">H128+I128</f>
        <v>24033568.609999999</v>
      </c>
      <c r="K128" s="451">
        <v>0</v>
      </c>
      <c r="L128" s="451"/>
      <c r="M128" s="451">
        <f t="shared" ref="M128:M131" si="15">K128+L128</f>
        <v>0</v>
      </c>
      <c r="N128" s="451">
        <v>0</v>
      </c>
      <c r="O128" s="451"/>
      <c r="P128" s="451">
        <f t="shared" ref="P128:P140" si="16">N128+O128</f>
        <v>0</v>
      </c>
    </row>
    <row r="129" spans="1:16" ht="36" x14ac:dyDescent="0.3">
      <c r="A129" s="36" t="s">
        <v>210</v>
      </c>
      <c r="B129" s="449" t="s">
        <v>43</v>
      </c>
      <c r="C129" s="449" t="s">
        <v>44</v>
      </c>
      <c r="D129" s="464" t="s">
        <v>116</v>
      </c>
      <c r="E129" s="450" t="s">
        <v>46</v>
      </c>
      <c r="F129" s="461" t="s">
        <v>209</v>
      </c>
      <c r="G129" s="461" t="s">
        <v>180</v>
      </c>
      <c r="H129" s="451">
        <v>53302.15</v>
      </c>
      <c r="I129" s="451"/>
      <c r="J129" s="451">
        <f t="shared" si="14"/>
        <v>53302.15</v>
      </c>
      <c r="K129" s="451"/>
      <c r="L129" s="451"/>
      <c r="M129" s="451"/>
      <c r="N129" s="451"/>
      <c r="O129" s="451"/>
      <c r="P129" s="451"/>
    </row>
    <row r="130" spans="1:16" x14ac:dyDescent="0.3">
      <c r="A130" s="82" t="s">
        <v>50</v>
      </c>
      <c r="B130" s="449" t="s">
        <v>43</v>
      </c>
      <c r="C130" s="449" t="s">
        <v>44</v>
      </c>
      <c r="D130" s="464" t="s">
        <v>116</v>
      </c>
      <c r="E130" s="450" t="s">
        <v>51</v>
      </c>
      <c r="F130" s="461" t="s">
        <v>52</v>
      </c>
      <c r="G130" s="461" t="s">
        <v>180</v>
      </c>
      <c r="H130" s="451">
        <v>5105802.3600000003</v>
      </c>
      <c r="I130" s="451"/>
      <c r="J130" s="451">
        <f t="shared" si="14"/>
        <v>5105802.3600000003</v>
      </c>
      <c r="K130" s="451">
        <v>0</v>
      </c>
      <c r="L130" s="451"/>
      <c r="M130" s="451">
        <f t="shared" si="15"/>
        <v>0</v>
      </c>
      <c r="N130" s="451">
        <v>0</v>
      </c>
      <c r="O130" s="451"/>
      <c r="P130" s="451">
        <f t="shared" si="16"/>
        <v>0</v>
      </c>
    </row>
    <row r="131" spans="1:16" x14ac:dyDescent="0.3">
      <c r="A131" s="82" t="s">
        <v>118</v>
      </c>
      <c r="B131" s="449" t="s">
        <v>43</v>
      </c>
      <c r="C131" s="449" t="s">
        <v>44</v>
      </c>
      <c r="D131" s="464" t="s">
        <v>116</v>
      </c>
      <c r="E131" s="450" t="s">
        <v>54</v>
      </c>
      <c r="F131" s="461" t="s">
        <v>119</v>
      </c>
      <c r="G131" s="461" t="s">
        <v>180</v>
      </c>
      <c r="H131" s="451">
        <v>47000</v>
      </c>
      <c r="I131" s="451"/>
      <c r="J131" s="451">
        <f t="shared" si="14"/>
        <v>47000</v>
      </c>
      <c r="K131" s="451">
        <v>0</v>
      </c>
      <c r="L131" s="451"/>
      <c r="M131" s="451">
        <f t="shared" si="15"/>
        <v>0</v>
      </c>
      <c r="N131" s="451">
        <v>0</v>
      </c>
      <c r="O131" s="451"/>
      <c r="P131" s="451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495">
        <f>SUM(H128:H131)</f>
        <v>29239673.119999997</v>
      </c>
      <c r="I132" s="495">
        <f t="shared" ref="I132:P132" si="17">SUM(I128:I131)</f>
        <v>0</v>
      </c>
      <c r="J132" s="495">
        <f t="shared" si="17"/>
        <v>29239673.119999997</v>
      </c>
      <c r="K132" s="495">
        <f t="shared" si="17"/>
        <v>0</v>
      </c>
      <c r="L132" s="495">
        <f t="shared" si="17"/>
        <v>0</v>
      </c>
      <c r="M132" s="495">
        <f t="shared" si="17"/>
        <v>0</v>
      </c>
      <c r="N132" s="495">
        <f t="shared" si="17"/>
        <v>0</v>
      </c>
      <c r="O132" s="495">
        <f t="shared" si="17"/>
        <v>0</v>
      </c>
      <c r="P132" s="495">
        <f t="shared" si="17"/>
        <v>0</v>
      </c>
    </row>
    <row r="133" spans="1:16" x14ac:dyDescent="0.3">
      <c r="A133" s="82" t="s">
        <v>42</v>
      </c>
      <c r="B133" s="449" t="s">
        <v>43</v>
      </c>
      <c r="C133" s="449" t="s">
        <v>100</v>
      </c>
      <c r="D133" s="464" t="s">
        <v>121</v>
      </c>
      <c r="E133" s="450" t="s">
        <v>46</v>
      </c>
      <c r="F133" s="461" t="s">
        <v>47</v>
      </c>
      <c r="G133" s="461" t="s">
        <v>180</v>
      </c>
      <c r="H133" s="451">
        <v>40696077.089999996</v>
      </c>
      <c r="I133" s="451">
        <v>-17225.400000000001</v>
      </c>
      <c r="J133" s="451">
        <f t="shared" ref="J133:J140" si="18">H133+I133</f>
        <v>40678851.689999998</v>
      </c>
      <c r="K133" s="451">
        <v>0</v>
      </c>
      <c r="L133" s="451"/>
      <c r="M133" s="451">
        <f t="shared" ref="M133:M140" si="19">K133+L133</f>
        <v>0</v>
      </c>
      <c r="N133" s="451">
        <v>0</v>
      </c>
      <c r="O133" s="451"/>
      <c r="P133" s="451">
        <f t="shared" si="16"/>
        <v>0</v>
      </c>
    </row>
    <row r="134" spans="1:16" ht="36" x14ac:dyDescent="0.3">
      <c r="A134" s="36" t="s">
        <v>210</v>
      </c>
      <c r="B134" s="449" t="s">
        <v>43</v>
      </c>
      <c r="C134" s="449" t="s">
        <v>100</v>
      </c>
      <c r="D134" s="464" t="s">
        <v>121</v>
      </c>
      <c r="E134" s="450" t="s">
        <v>46</v>
      </c>
      <c r="F134" s="461" t="s">
        <v>209</v>
      </c>
      <c r="G134" s="461" t="s">
        <v>180</v>
      </c>
      <c r="H134" s="451">
        <v>80132.890000000014</v>
      </c>
      <c r="I134" s="451">
        <v>17225.400000000001</v>
      </c>
      <c r="J134" s="451">
        <f t="shared" si="18"/>
        <v>97358.290000000008</v>
      </c>
      <c r="K134" s="451"/>
      <c r="L134" s="451"/>
      <c r="M134" s="451"/>
      <c r="N134" s="451"/>
      <c r="O134" s="451"/>
      <c r="P134" s="451"/>
    </row>
    <row r="135" spans="1:16" x14ac:dyDescent="0.3">
      <c r="A135" s="82" t="s">
        <v>50</v>
      </c>
      <c r="B135" s="449" t="s">
        <v>43</v>
      </c>
      <c r="C135" s="449" t="s">
        <v>100</v>
      </c>
      <c r="D135" s="464" t="s">
        <v>121</v>
      </c>
      <c r="E135" s="450" t="s">
        <v>51</v>
      </c>
      <c r="F135" s="461" t="s">
        <v>52</v>
      </c>
      <c r="G135" s="461" t="s">
        <v>180</v>
      </c>
      <c r="H135" s="451">
        <v>8983667.3300000001</v>
      </c>
      <c r="I135" s="451"/>
      <c r="J135" s="451">
        <f t="shared" si="18"/>
        <v>8983667.3300000001</v>
      </c>
      <c r="K135" s="451">
        <v>0</v>
      </c>
      <c r="L135" s="451"/>
      <c r="M135" s="451">
        <f t="shared" si="19"/>
        <v>0</v>
      </c>
      <c r="N135" s="451">
        <v>0</v>
      </c>
      <c r="O135" s="451"/>
      <c r="P135" s="451">
        <f t="shared" si="16"/>
        <v>0</v>
      </c>
    </row>
    <row r="136" spans="1:16" x14ac:dyDescent="0.3">
      <c r="A136" s="82" t="s">
        <v>118</v>
      </c>
      <c r="B136" s="449" t="s">
        <v>43</v>
      </c>
      <c r="C136" s="449" t="s">
        <v>100</v>
      </c>
      <c r="D136" s="464" t="s">
        <v>121</v>
      </c>
      <c r="E136" s="450" t="s">
        <v>54</v>
      </c>
      <c r="F136" s="461" t="s">
        <v>119</v>
      </c>
      <c r="G136" s="461" t="s">
        <v>180</v>
      </c>
      <c r="H136" s="451">
        <v>49414</v>
      </c>
      <c r="I136" s="451"/>
      <c r="J136" s="451">
        <f t="shared" si="18"/>
        <v>49414</v>
      </c>
      <c r="K136" s="451">
        <v>0</v>
      </c>
      <c r="L136" s="451"/>
      <c r="M136" s="451">
        <f t="shared" si="19"/>
        <v>0</v>
      </c>
      <c r="N136" s="451">
        <v>0</v>
      </c>
      <c r="O136" s="451"/>
      <c r="P136" s="451">
        <f t="shared" si="16"/>
        <v>0</v>
      </c>
    </row>
    <row r="137" spans="1:16" x14ac:dyDescent="0.3">
      <c r="A137" s="82" t="s">
        <v>236</v>
      </c>
      <c r="B137" s="449" t="s">
        <v>43</v>
      </c>
      <c r="C137" s="449" t="s">
        <v>100</v>
      </c>
      <c r="D137" s="464" t="s">
        <v>121</v>
      </c>
      <c r="E137" s="450" t="s">
        <v>54</v>
      </c>
      <c r="F137" s="461" t="s">
        <v>235</v>
      </c>
      <c r="G137" s="461" t="s">
        <v>180</v>
      </c>
      <c r="H137" s="451">
        <v>1572331.31</v>
      </c>
      <c r="I137" s="451"/>
      <c r="J137" s="451">
        <f t="shared" si="18"/>
        <v>1572331.31</v>
      </c>
      <c r="K137" s="451"/>
      <c r="L137" s="451"/>
      <c r="M137" s="451"/>
      <c r="N137" s="451"/>
      <c r="O137" s="451"/>
      <c r="P137" s="451"/>
    </row>
    <row r="138" spans="1:16" x14ac:dyDescent="0.3">
      <c r="A138" s="40" t="s">
        <v>91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92</v>
      </c>
      <c r="G138" s="461" t="s">
        <v>180</v>
      </c>
      <c r="H138" s="451">
        <v>94353.600000000006</v>
      </c>
      <c r="I138" s="451"/>
      <c r="J138" s="451">
        <f t="shared" si="18"/>
        <v>94353.600000000006</v>
      </c>
      <c r="K138" s="451"/>
      <c r="L138" s="451"/>
      <c r="M138" s="451"/>
      <c r="N138" s="451"/>
      <c r="O138" s="451"/>
      <c r="P138" s="451"/>
    </row>
    <row r="139" spans="1:16" ht="24" x14ac:dyDescent="0.3">
      <c r="A139" s="82" t="s">
        <v>214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213</v>
      </c>
      <c r="G139" s="461" t="s">
        <v>180</v>
      </c>
      <c r="H139" s="451">
        <v>12746</v>
      </c>
      <c r="I139" s="451"/>
      <c r="J139" s="451">
        <f t="shared" si="18"/>
        <v>12746</v>
      </c>
      <c r="K139" s="451">
        <v>0</v>
      </c>
      <c r="L139" s="451"/>
      <c r="M139" s="451">
        <f t="shared" si="19"/>
        <v>0</v>
      </c>
      <c r="N139" s="451">
        <v>0</v>
      </c>
      <c r="O139" s="451"/>
      <c r="P139" s="451">
        <f t="shared" si="16"/>
        <v>0</v>
      </c>
    </row>
    <row r="140" spans="1:16" x14ac:dyDescent="0.3">
      <c r="A140" s="82" t="s">
        <v>122</v>
      </c>
      <c r="B140" s="449" t="s">
        <v>43</v>
      </c>
      <c r="C140" s="449" t="s">
        <v>123</v>
      </c>
      <c r="D140" s="464" t="s">
        <v>121</v>
      </c>
      <c r="E140" s="450" t="s">
        <v>54</v>
      </c>
      <c r="F140" s="461" t="s">
        <v>124</v>
      </c>
      <c r="G140" s="461" t="s">
        <v>180</v>
      </c>
      <c r="H140" s="451">
        <v>4200</v>
      </c>
      <c r="I140" s="451"/>
      <c r="J140" s="451">
        <f t="shared" si="18"/>
        <v>4200</v>
      </c>
      <c r="K140" s="451">
        <v>0</v>
      </c>
      <c r="L140" s="451"/>
      <c r="M140" s="451">
        <f t="shared" si="19"/>
        <v>0</v>
      </c>
      <c r="N140" s="451">
        <v>0</v>
      </c>
      <c r="O140" s="451"/>
      <c r="P140" s="451">
        <f t="shared" si="16"/>
        <v>0</v>
      </c>
    </row>
    <row r="141" spans="1:16" x14ac:dyDescent="0.3">
      <c r="A141" s="715" t="s">
        <v>178</v>
      </c>
      <c r="B141" s="715"/>
      <c r="C141" s="715"/>
      <c r="D141" s="715"/>
      <c r="E141" s="715"/>
      <c r="F141" s="715"/>
      <c r="G141" s="715"/>
      <c r="H141" s="495">
        <f>SUM(H133:H140)</f>
        <v>51492922.219999999</v>
      </c>
      <c r="I141" s="495">
        <f t="shared" ref="I141:P141" si="20">SUM(I133:I140)</f>
        <v>0</v>
      </c>
      <c r="J141" s="495">
        <f t="shared" si="20"/>
        <v>51492922.219999999</v>
      </c>
      <c r="K141" s="495">
        <f t="shared" si="20"/>
        <v>0</v>
      </c>
      <c r="L141" s="495">
        <f t="shared" si="20"/>
        <v>0</v>
      </c>
      <c r="M141" s="495">
        <f t="shared" si="20"/>
        <v>0</v>
      </c>
      <c r="N141" s="495">
        <f t="shared" si="20"/>
        <v>0</v>
      </c>
      <c r="O141" s="495">
        <f t="shared" si="20"/>
        <v>0</v>
      </c>
      <c r="P141" s="495">
        <f t="shared" si="20"/>
        <v>0</v>
      </c>
    </row>
    <row r="142" spans="1:16" x14ac:dyDescent="0.3">
      <c r="A142" s="706" t="s">
        <v>179</v>
      </c>
      <c r="B142" s="706"/>
      <c r="C142" s="706"/>
      <c r="D142" s="706"/>
      <c r="E142" s="706"/>
      <c r="F142" s="706"/>
      <c r="G142" s="706"/>
      <c r="H142" s="495">
        <f>H132+H141</f>
        <v>80732595.340000004</v>
      </c>
      <c r="I142" s="495">
        <f t="shared" ref="I142:P142" si="21">I132+I141</f>
        <v>0</v>
      </c>
      <c r="J142" s="495">
        <f t="shared" si="21"/>
        <v>80732595.340000004</v>
      </c>
      <c r="K142" s="495">
        <f t="shared" si="21"/>
        <v>0</v>
      </c>
      <c r="L142" s="495">
        <f t="shared" si="21"/>
        <v>0</v>
      </c>
      <c r="M142" s="495">
        <f t="shared" si="21"/>
        <v>0</v>
      </c>
      <c r="N142" s="495">
        <f t="shared" si="21"/>
        <v>0</v>
      </c>
      <c r="O142" s="495">
        <f t="shared" si="21"/>
        <v>0</v>
      </c>
      <c r="P142" s="495">
        <f t="shared" si="21"/>
        <v>0</v>
      </c>
    </row>
    <row r="143" spans="1:16" x14ac:dyDescent="0.3">
      <c r="A143" s="750" t="s">
        <v>201</v>
      </c>
      <c r="B143" s="751"/>
      <c r="C143" s="751"/>
      <c r="D143" s="751"/>
      <c r="E143" s="751"/>
      <c r="F143" s="751"/>
      <c r="G143" s="751"/>
      <c r="H143" s="751"/>
      <c r="I143" s="751"/>
      <c r="J143" s="751"/>
      <c r="K143" s="751"/>
      <c r="L143" s="751"/>
      <c r="M143" s="751"/>
      <c r="N143" s="751"/>
      <c r="O143" s="751"/>
      <c r="P143" s="752"/>
    </row>
    <row r="144" spans="1:16" x14ac:dyDescent="0.3">
      <c r="A144" s="82" t="s">
        <v>42</v>
      </c>
      <c r="B144" s="449" t="s">
        <v>43</v>
      </c>
      <c r="C144" s="449" t="s">
        <v>100</v>
      </c>
      <c r="D144" s="464" t="s">
        <v>202</v>
      </c>
      <c r="E144" s="450" t="s">
        <v>46</v>
      </c>
      <c r="F144" s="461" t="s">
        <v>47</v>
      </c>
      <c r="G144" s="461" t="s">
        <v>203</v>
      </c>
      <c r="H144" s="451">
        <v>4554000</v>
      </c>
      <c r="I144" s="451"/>
      <c r="J144" s="465">
        <f t="shared" ref="J144:J145" si="22">H144+I144</f>
        <v>4554000</v>
      </c>
      <c r="K144" s="451">
        <v>0</v>
      </c>
      <c r="L144" s="451"/>
      <c r="M144" s="465">
        <f t="shared" ref="M144:M145" si="23">K144+L144</f>
        <v>0</v>
      </c>
      <c r="N144" s="451">
        <v>0</v>
      </c>
      <c r="O144" s="147"/>
      <c r="P144" s="148">
        <f t="shared" ref="P144:P145" si="24">N144+O144</f>
        <v>0</v>
      </c>
    </row>
    <row r="145" spans="1:16" x14ac:dyDescent="0.3">
      <c r="A145" s="82" t="s">
        <v>50</v>
      </c>
      <c r="B145" s="449" t="s">
        <v>43</v>
      </c>
      <c r="C145" s="449" t="s">
        <v>100</v>
      </c>
      <c r="D145" s="464" t="s">
        <v>202</v>
      </c>
      <c r="E145" s="450" t="s">
        <v>51</v>
      </c>
      <c r="F145" s="461" t="s">
        <v>52</v>
      </c>
      <c r="G145" s="461" t="s">
        <v>203</v>
      </c>
      <c r="H145" s="451">
        <v>1375308</v>
      </c>
      <c r="I145" s="451"/>
      <c r="J145" s="465">
        <f t="shared" si="22"/>
        <v>1375308</v>
      </c>
      <c r="K145" s="451">
        <v>0</v>
      </c>
      <c r="L145" s="451"/>
      <c r="M145" s="465">
        <f t="shared" si="23"/>
        <v>0</v>
      </c>
      <c r="N145" s="451">
        <v>0</v>
      </c>
      <c r="O145" s="147"/>
      <c r="P145" s="148">
        <f t="shared" si="24"/>
        <v>0</v>
      </c>
    </row>
    <row r="146" spans="1:16" ht="15" thickBot="1" x14ac:dyDescent="0.35">
      <c r="A146" s="728" t="s">
        <v>204</v>
      </c>
      <c r="B146" s="728"/>
      <c r="C146" s="728"/>
      <c r="D146" s="728"/>
      <c r="E146" s="728"/>
      <c r="F146" s="728"/>
      <c r="G146" s="728"/>
      <c r="H146" s="149">
        <f>SUM(H144:H145)</f>
        <v>5929308</v>
      </c>
      <c r="I146" s="149">
        <f t="shared" ref="I146:P146" si="25">SUM(I144:I145)</f>
        <v>0</v>
      </c>
      <c r="J146" s="149">
        <f t="shared" si="25"/>
        <v>5929308</v>
      </c>
      <c r="K146" s="149">
        <f t="shared" si="25"/>
        <v>0</v>
      </c>
      <c r="L146" s="149">
        <f t="shared" si="25"/>
        <v>0</v>
      </c>
      <c r="M146" s="149">
        <f t="shared" si="25"/>
        <v>0</v>
      </c>
      <c r="N146" s="149">
        <f t="shared" si="25"/>
        <v>0</v>
      </c>
      <c r="O146" s="149">
        <f t="shared" si="25"/>
        <v>0</v>
      </c>
      <c r="P146" s="149">
        <f t="shared" si="25"/>
        <v>0</v>
      </c>
    </row>
    <row r="147" spans="1:16" ht="15" thickBot="1" x14ac:dyDescent="0.35">
      <c r="A147" s="753" t="s">
        <v>205</v>
      </c>
      <c r="B147" s="754"/>
      <c r="C147" s="754"/>
      <c r="D147" s="754"/>
      <c r="E147" s="754"/>
      <c r="F147" s="754"/>
      <c r="G147" s="754"/>
      <c r="H147" s="754"/>
      <c r="I147" s="754"/>
      <c r="J147" s="754"/>
      <c r="K147" s="754"/>
      <c r="L147" s="754"/>
      <c r="M147" s="754"/>
      <c r="N147" s="754"/>
      <c r="O147" s="754"/>
      <c r="P147" s="755"/>
    </row>
    <row r="148" spans="1:16" x14ac:dyDescent="0.3">
      <c r="A148" s="150" t="s">
        <v>42</v>
      </c>
      <c r="B148" s="466" t="s">
        <v>43</v>
      </c>
      <c r="C148" s="466" t="s">
        <v>100</v>
      </c>
      <c r="D148" s="466" t="s">
        <v>206</v>
      </c>
      <c r="E148" s="466" t="s">
        <v>46</v>
      </c>
      <c r="F148" s="466" t="s">
        <v>47</v>
      </c>
      <c r="G148" s="461" t="s">
        <v>207</v>
      </c>
      <c r="H148" s="467">
        <v>251508</v>
      </c>
      <c r="I148" s="468"/>
      <c r="J148" s="465">
        <f t="shared" ref="J148:J149" si="26">H148+I148</f>
        <v>251508</v>
      </c>
      <c r="K148" s="465">
        <v>0</v>
      </c>
      <c r="L148" s="469"/>
      <c r="M148" s="465">
        <f t="shared" ref="M148:M149" si="27">K148+L148</f>
        <v>0</v>
      </c>
      <c r="N148" s="451">
        <v>0</v>
      </c>
      <c r="O148" s="147"/>
      <c r="P148" s="148">
        <f t="shared" ref="P148:P149" si="28">N148+O148</f>
        <v>0</v>
      </c>
    </row>
    <row r="149" spans="1:16" x14ac:dyDescent="0.3">
      <c r="A149" s="37" t="s">
        <v>50</v>
      </c>
      <c r="B149" s="470" t="s">
        <v>43</v>
      </c>
      <c r="C149" s="470" t="s">
        <v>100</v>
      </c>
      <c r="D149" s="470" t="s">
        <v>206</v>
      </c>
      <c r="E149" s="470" t="s">
        <v>51</v>
      </c>
      <c r="F149" s="470" t="s">
        <v>52</v>
      </c>
      <c r="G149" s="471" t="s">
        <v>207</v>
      </c>
      <c r="H149" s="472">
        <v>75955.42</v>
      </c>
      <c r="I149" s="473"/>
      <c r="J149" s="474">
        <f t="shared" si="26"/>
        <v>75955.42</v>
      </c>
      <c r="K149" s="474">
        <v>0</v>
      </c>
      <c r="L149" s="475"/>
      <c r="M149" s="474">
        <f t="shared" si="27"/>
        <v>0</v>
      </c>
      <c r="N149" s="476">
        <v>0</v>
      </c>
      <c r="O149" s="163"/>
      <c r="P149" s="164">
        <f t="shared" si="28"/>
        <v>0</v>
      </c>
    </row>
    <row r="150" spans="1:16" x14ac:dyDescent="0.3">
      <c r="A150" s="706" t="s">
        <v>208</v>
      </c>
      <c r="B150" s="706"/>
      <c r="C150" s="706"/>
      <c r="D150" s="706"/>
      <c r="E150" s="706"/>
      <c r="F150" s="706"/>
      <c r="G150" s="706"/>
      <c r="H150" s="496">
        <f>SUM(H148:H149)</f>
        <v>327463.42</v>
      </c>
      <c r="I150" s="496">
        <f>SUM(I148:I149)</f>
        <v>0</v>
      </c>
      <c r="J150" s="496">
        <f>H150+I150</f>
        <v>327463.42</v>
      </c>
      <c r="K150" s="496">
        <f t="shared" ref="K150" si="29">SUM(K148:K149)</f>
        <v>0</v>
      </c>
      <c r="L150" s="496"/>
      <c r="M150" s="496"/>
      <c r="N150" s="496">
        <f>SUM(N148:N149)</f>
        <v>0</v>
      </c>
      <c r="O150" s="496"/>
      <c r="P150" s="496"/>
    </row>
    <row r="151" spans="1:16" ht="30" customHeight="1" x14ac:dyDescent="0.3">
      <c r="A151" s="756" t="s">
        <v>216</v>
      </c>
      <c r="B151" s="757"/>
      <c r="C151" s="757"/>
      <c r="D151" s="757"/>
      <c r="E151" s="757"/>
      <c r="F151" s="757"/>
      <c r="G151" s="757"/>
      <c r="H151" s="757"/>
      <c r="I151" s="757"/>
      <c r="J151" s="757"/>
      <c r="K151" s="757"/>
      <c r="L151" s="757"/>
      <c r="M151" s="757"/>
      <c r="N151" s="757"/>
      <c r="O151" s="757"/>
      <c r="P151" s="758"/>
    </row>
    <row r="152" spans="1:16" x14ac:dyDescent="0.3">
      <c r="A152" s="150" t="s">
        <v>42</v>
      </c>
      <c r="B152" s="466" t="s">
        <v>43</v>
      </c>
      <c r="C152" s="466" t="s">
        <v>100</v>
      </c>
      <c r="D152" s="464" t="s">
        <v>217</v>
      </c>
      <c r="E152" s="464" t="s">
        <v>46</v>
      </c>
      <c r="F152" s="466" t="s">
        <v>47</v>
      </c>
      <c r="G152" s="461" t="s">
        <v>218</v>
      </c>
      <c r="H152" s="477">
        <v>99000</v>
      </c>
      <c r="I152" s="477"/>
      <c r="J152" s="465">
        <f t="shared" ref="J152:J153" si="30">H152+I152</f>
        <v>99000</v>
      </c>
      <c r="K152" s="451">
        <v>0</v>
      </c>
      <c r="L152" s="454"/>
      <c r="M152" s="465">
        <f t="shared" ref="M152:M153" si="31">K152+L152</f>
        <v>0</v>
      </c>
      <c r="N152" s="451">
        <v>0</v>
      </c>
      <c r="O152" s="147"/>
      <c r="P152" s="148">
        <f t="shared" ref="P152:P153" si="32">N152+O152</f>
        <v>0</v>
      </c>
    </row>
    <row r="153" spans="1:16" x14ac:dyDescent="0.3">
      <c r="A153" s="37" t="s">
        <v>50</v>
      </c>
      <c r="B153" s="470" t="s">
        <v>43</v>
      </c>
      <c r="C153" s="470" t="s">
        <v>100</v>
      </c>
      <c r="D153" s="464" t="s">
        <v>217</v>
      </c>
      <c r="E153" s="464" t="s">
        <v>51</v>
      </c>
      <c r="F153" s="470" t="s">
        <v>52</v>
      </c>
      <c r="G153" s="461" t="s">
        <v>218</v>
      </c>
      <c r="H153" s="477">
        <v>29898</v>
      </c>
      <c r="I153" s="477"/>
      <c r="J153" s="474">
        <f t="shared" si="30"/>
        <v>29898</v>
      </c>
      <c r="K153" s="451">
        <v>0</v>
      </c>
      <c r="L153" s="454"/>
      <c r="M153" s="474">
        <f t="shared" si="31"/>
        <v>0</v>
      </c>
      <c r="N153" s="451">
        <v>0</v>
      </c>
      <c r="O153" s="147"/>
      <c r="P153" s="164">
        <f t="shared" si="32"/>
        <v>0</v>
      </c>
    </row>
    <row r="154" spans="1:16" x14ac:dyDescent="0.3">
      <c r="A154" s="706" t="s">
        <v>215</v>
      </c>
      <c r="B154" s="706"/>
      <c r="C154" s="706"/>
      <c r="D154" s="706"/>
      <c r="E154" s="706"/>
      <c r="F154" s="706"/>
      <c r="G154" s="706"/>
      <c r="H154" s="496">
        <f>SUM(H152:H153)</f>
        <v>128898</v>
      </c>
      <c r="I154" s="496">
        <f t="shared" ref="I154:P154" si="33">SUM(I152:I153)</f>
        <v>0</v>
      </c>
      <c r="J154" s="496">
        <f t="shared" si="33"/>
        <v>128898</v>
      </c>
      <c r="K154" s="496">
        <f t="shared" si="33"/>
        <v>0</v>
      </c>
      <c r="L154" s="496">
        <f t="shared" si="33"/>
        <v>0</v>
      </c>
      <c r="M154" s="496">
        <f t="shared" si="33"/>
        <v>0</v>
      </c>
      <c r="N154" s="496">
        <f t="shared" si="33"/>
        <v>0</v>
      </c>
      <c r="O154" s="496">
        <f t="shared" si="33"/>
        <v>0</v>
      </c>
      <c r="P154" s="496">
        <f t="shared" si="33"/>
        <v>0</v>
      </c>
    </row>
    <row r="155" spans="1:16" ht="28.95" customHeight="1" x14ac:dyDescent="0.3">
      <c r="A155" s="759" t="s">
        <v>160</v>
      </c>
      <c r="B155" s="760"/>
      <c r="C155" s="760"/>
      <c r="D155" s="760"/>
      <c r="E155" s="760"/>
      <c r="F155" s="760"/>
      <c r="G155" s="760"/>
      <c r="H155" s="760"/>
      <c r="I155" s="760"/>
      <c r="J155" s="760"/>
      <c r="K155" s="760"/>
      <c r="L155" s="760"/>
      <c r="M155" s="760"/>
      <c r="N155" s="760"/>
      <c r="O155" s="760"/>
      <c r="P155" s="761"/>
    </row>
    <row r="156" spans="1:16" ht="26.4" x14ac:dyDescent="0.3">
      <c r="A156" s="104" t="s">
        <v>161</v>
      </c>
      <c r="B156" s="455">
        <v>10</v>
      </c>
      <c r="C156" s="455" t="s">
        <v>162</v>
      </c>
      <c r="D156" s="460" t="s">
        <v>163</v>
      </c>
      <c r="E156" s="460" t="s">
        <v>174</v>
      </c>
      <c r="F156" s="460" t="s">
        <v>165</v>
      </c>
      <c r="G156" s="460" t="s">
        <v>182</v>
      </c>
      <c r="H156" s="451">
        <v>1916000</v>
      </c>
      <c r="I156" s="451"/>
      <c r="J156" s="451">
        <f>H156+I156</f>
        <v>1916000</v>
      </c>
      <c r="K156" s="451">
        <v>0</v>
      </c>
      <c r="L156" s="451"/>
      <c r="M156" s="451">
        <f>K156+L156</f>
        <v>0</v>
      </c>
      <c r="N156" s="451">
        <v>0</v>
      </c>
      <c r="O156" s="463"/>
      <c r="P156" s="451">
        <f>N156+O156</f>
        <v>0</v>
      </c>
    </row>
    <row r="157" spans="1:16" x14ac:dyDescent="0.3">
      <c r="A157" s="708" t="s">
        <v>167</v>
      </c>
      <c r="B157" s="709"/>
      <c r="C157" s="709"/>
      <c r="D157" s="709"/>
      <c r="E157" s="709"/>
      <c r="F157" s="709"/>
      <c r="G157" s="710"/>
      <c r="H157" s="495">
        <f t="shared" ref="H157:P157" si="34">SUM(H156:H156)</f>
        <v>1916000</v>
      </c>
      <c r="I157" s="495">
        <f t="shared" si="34"/>
        <v>0</v>
      </c>
      <c r="J157" s="495">
        <f t="shared" si="34"/>
        <v>1916000</v>
      </c>
      <c r="K157" s="495">
        <f t="shared" si="34"/>
        <v>0</v>
      </c>
      <c r="L157" s="495">
        <f t="shared" si="34"/>
        <v>0</v>
      </c>
      <c r="M157" s="495">
        <f t="shared" si="34"/>
        <v>0</v>
      </c>
      <c r="N157" s="495">
        <f t="shared" si="34"/>
        <v>0</v>
      </c>
      <c r="O157" s="495">
        <f t="shared" si="34"/>
        <v>0</v>
      </c>
      <c r="P157" s="495">
        <f t="shared" si="34"/>
        <v>0</v>
      </c>
    </row>
    <row r="158" spans="1:16" ht="25.2" customHeight="1" x14ac:dyDescent="0.3">
      <c r="A158" s="711" t="s">
        <v>168</v>
      </c>
      <c r="B158" s="712"/>
      <c r="C158" s="712"/>
      <c r="D158" s="712"/>
      <c r="E158" s="712"/>
      <c r="F158" s="712"/>
      <c r="G158" s="712"/>
      <c r="H158" s="712"/>
      <c r="I158" s="712"/>
      <c r="J158" s="712"/>
      <c r="K158" s="712"/>
      <c r="L158" s="712"/>
      <c r="M158" s="712"/>
      <c r="N158" s="712"/>
      <c r="O158" s="712"/>
      <c r="P158" s="713"/>
    </row>
    <row r="159" spans="1:16" ht="25.2" customHeight="1" x14ac:dyDescent="0.3">
      <c r="A159" s="82" t="s">
        <v>236</v>
      </c>
      <c r="B159" s="106" t="s">
        <v>43</v>
      </c>
      <c r="C159" s="106" t="s">
        <v>100</v>
      </c>
      <c r="D159" s="107" t="s">
        <v>169</v>
      </c>
      <c r="E159" s="107" t="s">
        <v>54</v>
      </c>
      <c r="F159" s="107" t="s">
        <v>235</v>
      </c>
      <c r="G159" s="108" t="s">
        <v>170</v>
      </c>
      <c r="H159" s="451">
        <v>24196.5</v>
      </c>
      <c r="I159" s="451"/>
      <c r="J159" s="451">
        <f>H159+I159</f>
        <v>24196.5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ht="25.2" customHeight="1" x14ac:dyDescent="0.3">
      <c r="A160" s="105" t="s">
        <v>175</v>
      </c>
      <c r="B160" s="455" t="s">
        <v>172</v>
      </c>
      <c r="C160" s="455" t="s">
        <v>173</v>
      </c>
      <c r="D160" s="460" t="s">
        <v>169</v>
      </c>
      <c r="E160" s="460" t="s">
        <v>174</v>
      </c>
      <c r="F160" s="460" t="s">
        <v>171</v>
      </c>
      <c r="G160" s="460" t="s">
        <v>170</v>
      </c>
      <c r="H160" s="451">
        <v>93777</v>
      </c>
      <c r="I160" s="451"/>
      <c r="J160" s="451">
        <f>H160+I160</f>
        <v>93777</v>
      </c>
      <c r="K160" s="451">
        <v>0</v>
      </c>
      <c r="L160" s="451"/>
      <c r="M160" s="451">
        <f>K160+L160</f>
        <v>0</v>
      </c>
      <c r="N160" s="451">
        <v>0</v>
      </c>
      <c r="O160" s="463"/>
      <c r="P160" s="451">
        <f>N160+O160</f>
        <v>0</v>
      </c>
    </row>
    <row r="161" spans="1:16" ht="26.4" x14ac:dyDescent="0.3">
      <c r="A161" s="105" t="s">
        <v>161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165</v>
      </c>
      <c r="G161" s="108" t="s">
        <v>170</v>
      </c>
      <c r="H161" s="451">
        <v>1077130</v>
      </c>
      <c r="I161" s="451"/>
      <c r="J161" s="451">
        <f>H161+I161</f>
        <v>1077130</v>
      </c>
      <c r="K161" s="451">
        <v>0</v>
      </c>
      <c r="L161" s="451"/>
      <c r="M161" s="451">
        <f t="shared" ref="M161:M162" si="35">K161+L161</f>
        <v>0</v>
      </c>
      <c r="N161" s="451">
        <v>0</v>
      </c>
      <c r="O161" s="463"/>
      <c r="P161" s="451">
        <f t="shared" ref="P161:P162" si="36">N161+O161</f>
        <v>0</v>
      </c>
    </row>
    <row r="162" spans="1:16" x14ac:dyDescent="0.3">
      <c r="A162" s="40" t="s">
        <v>91</v>
      </c>
      <c r="B162" s="106" t="s">
        <v>43</v>
      </c>
      <c r="C162" s="106" t="s">
        <v>100</v>
      </c>
      <c r="D162" s="107" t="s">
        <v>169</v>
      </c>
      <c r="E162" s="107" t="s">
        <v>164</v>
      </c>
      <c r="F162" s="107" t="s">
        <v>92</v>
      </c>
      <c r="G162" s="108" t="s">
        <v>170</v>
      </c>
      <c r="H162" s="451">
        <v>1717.5</v>
      </c>
      <c r="I162" s="451"/>
      <c r="J162" s="451">
        <f>H162+I162</f>
        <v>1717.5</v>
      </c>
      <c r="K162" s="451">
        <v>0</v>
      </c>
      <c r="L162" s="451"/>
      <c r="M162" s="451">
        <f t="shared" si="35"/>
        <v>0</v>
      </c>
      <c r="N162" s="451">
        <v>0</v>
      </c>
      <c r="O162" s="463"/>
      <c r="P162" s="451">
        <f t="shared" si="36"/>
        <v>0</v>
      </c>
    </row>
    <row r="163" spans="1:16" x14ac:dyDescent="0.3">
      <c r="A163" s="708" t="s">
        <v>176</v>
      </c>
      <c r="B163" s="709"/>
      <c r="C163" s="709"/>
      <c r="D163" s="709"/>
      <c r="E163" s="709"/>
      <c r="F163" s="709"/>
      <c r="G163" s="710"/>
      <c r="H163" s="495">
        <f>SUM(H159:H162)</f>
        <v>1196821</v>
      </c>
      <c r="I163" s="495">
        <f t="shared" ref="I163:P163" si="37">SUM(I159:I162)</f>
        <v>0</v>
      </c>
      <c r="J163" s="495">
        <f t="shared" si="37"/>
        <v>1196821</v>
      </c>
      <c r="K163" s="495">
        <f t="shared" si="37"/>
        <v>0</v>
      </c>
      <c r="L163" s="495">
        <f t="shared" si="37"/>
        <v>0</v>
      </c>
      <c r="M163" s="495">
        <f t="shared" si="37"/>
        <v>0</v>
      </c>
      <c r="N163" s="495">
        <f t="shared" si="37"/>
        <v>0</v>
      </c>
      <c r="O163" s="495">
        <f t="shared" si="37"/>
        <v>0</v>
      </c>
      <c r="P163" s="495">
        <f t="shared" si="37"/>
        <v>0</v>
      </c>
    </row>
    <row r="164" spans="1:16" x14ac:dyDescent="0.3">
      <c r="A164" s="717" t="s">
        <v>187</v>
      </c>
      <c r="B164" s="718"/>
      <c r="C164" s="718"/>
      <c r="D164" s="718"/>
      <c r="E164" s="718"/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9"/>
    </row>
    <row r="165" spans="1:16" x14ac:dyDescent="0.3">
      <c r="A165" s="129" t="s">
        <v>81</v>
      </c>
      <c r="B165" s="130" t="s">
        <v>43</v>
      </c>
      <c r="C165" s="131" t="s">
        <v>100</v>
      </c>
      <c r="D165" s="131" t="s">
        <v>188</v>
      </c>
      <c r="E165" s="131">
        <v>244</v>
      </c>
      <c r="F165" s="131" t="s">
        <v>82</v>
      </c>
      <c r="G165" s="132" t="s">
        <v>189</v>
      </c>
      <c r="H165" s="451">
        <v>3150000</v>
      </c>
      <c r="I165" s="451"/>
      <c r="J165" s="451">
        <f>H165+I165</f>
        <v>3150000</v>
      </c>
      <c r="K165" s="451">
        <v>0</v>
      </c>
      <c r="L165" s="451"/>
      <c r="M165" s="451">
        <f t="shared" ref="M165" si="38">K165+L165</f>
        <v>0</v>
      </c>
      <c r="N165" s="451">
        <v>0</v>
      </c>
      <c r="O165" s="463"/>
      <c r="P165" s="451">
        <f t="shared" ref="P165" si="39">N165+O165</f>
        <v>0</v>
      </c>
    </row>
    <row r="166" spans="1:16" x14ac:dyDescent="0.3">
      <c r="A166" s="708" t="s">
        <v>190</v>
      </c>
      <c r="B166" s="709"/>
      <c r="C166" s="709"/>
      <c r="D166" s="709"/>
      <c r="E166" s="709"/>
      <c r="F166" s="709"/>
      <c r="G166" s="710"/>
      <c r="H166" s="495">
        <f>SUM(H165)</f>
        <v>3150000</v>
      </c>
      <c r="I166" s="495">
        <f t="shared" ref="I166:P166" si="40">SUM(I165)</f>
        <v>0</v>
      </c>
      <c r="J166" s="495">
        <f t="shared" si="40"/>
        <v>3150000</v>
      </c>
      <c r="K166" s="495">
        <f t="shared" si="40"/>
        <v>0</v>
      </c>
      <c r="L166" s="495">
        <f t="shared" si="40"/>
        <v>0</v>
      </c>
      <c r="M166" s="495">
        <f t="shared" si="40"/>
        <v>0</v>
      </c>
      <c r="N166" s="495">
        <f t="shared" si="40"/>
        <v>0</v>
      </c>
      <c r="O166" s="495">
        <f t="shared" si="40"/>
        <v>0</v>
      </c>
      <c r="P166" s="495">
        <f t="shared" si="40"/>
        <v>0</v>
      </c>
    </row>
    <row r="167" spans="1:16" x14ac:dyDescent="0.3">
      <c r="A167" s="720" t="s">
        <v>191</v>
      </c>
      <c r="B167" s="721"/>
      <c r="C167" s="721"/>
      <c r="D167" s="721"/>
      <c r="E167" s="721"/>
      <c r="F167" s="721"/>
      <c r="G167" s="721"/>
      <c r="H167" s="721"/>
      <c r="I167" s="721"/>
      <c r="J167" s="721"/>
      <c r="K167" s="721"/>
      <c r="L167" s="721"/>
      <c r="M167" s="721"/>
      <c r="N167" s="721"/>
      <c r="O167" s="721"/>
      <c r="P167" s="722"/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193</v>
      </c>
      <c r="E168" s="134" t="s">
        <v>174</v>
      </c>
      <c r="F168" s="134" t="s">
        <v>171</v>
      </c>
      <c r="G168" s="132" t="s">
        <v>195</v>
      </c>
      <c r="H168" s="451">
        <v>9394</v>
      </c>
      <c r="I168" s="451"/>
      <c r="J168" s="451">
        <f t="shared" ref="J168:J171" si="41">H168+I168</f>
        <v>9394</v>
      </c>
      <c r="K168" s="451">
        <v>0</v>
      </c>
      <c r="L168" s="451"/>
      <c r="M168" s="451">
        <f t="shared" ref="M168:M171" si="42">K168+L168</f>
        <v>0</v>
      </c>
      <c r="N168" s="451">
        <v>0</v>
      </c>
      <c r="O168" s="463"/>
      <c r="P168" s="451">
        <f t="shared" ref="P168:P171" si="43">N168+O168</f>
        <v>0</v>
      </c>
    </row>
    <row r="169" spans="1:16" x14ac:dyDescent="0.3">
      <c r="A169" s="133" t="s">
        <v>259</v>
      </c>
      <c r="B169" s="133" t="s">
        <v>172</v>
      </c>
      <c r="C169" s="133" t="s">
        <v>173</v>
      </c>
      <c r="D169" s="134" t="s">
        <v>194</v>
      </c>
      <c r="E169" s="134" t="s">
        <v>174</v>
      </c>
      <c r="F169" s="134" t="s">
        <v>171</v>
      </c>
      <c r="G169" s="132" t="s">
        <v>48</v>
      </c>
      <c r="H169" s="451">
        <v>4026</v>
      </c>
      <c r="I169" s="451"/>
      <c r="J169" s="451">
        <f t="shared" si="41"/>
        <v>4026</v>
      </c>
      <c r="K169" s="451">
        <v>0</v>
      </c>
      <c r="L169" s="451"/>
      <c r="M169" s="451">
        <f t="shared" si="42"/>
        <v>0</v>
      </c>
      <c r="N169" s="451">
        <v>0</v>
      </c>
      <c r="O169" s="463"/>
      <c r="P169" s="451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193</v>
      </c>
      <c r="E170" s="134" t="s">
        <v>164</v>
      </c>
      <c r="F170" s="134" t="s">
        <v>165</v>
      </c>
      <c r="G170" s="132" t="s">
        <v>195</v>
      </c>
      <c r="H170" s="451">
        <v>1359589</v>
      </c>
      <c r="I170" s="451"/>
      <c r="J170" s="451">
        <f t="shared" si="41"/>
        <v>1359589</v>
      </c>
      <c r="K170" s="451">
        <v>0</v>
      </c>
      <c r="L170" s="451"/>
      <c r="M170" s="451">
        <f t="shared" si="42"/>
        <v>0</v>
      </c>
      <c r="N170" s="451">
        <v>0</v>
      </c>
      <c r="O170" s="463"/>
      <c r="P170" s="451">
        <f t="shared" si="43"/>
        <v>0</v>
      </c>
    </row>
    <row r="171" spans="1:16" ht="26.4" x14ac:dyDescent="0.3">
      <c r="A171" s="133" t="s">
        <v>192</v>
      </c>
      <c r="B171" s="133" t="s">
        <v>172</v>
      </c>
      <c r="C171" s="133" t="s">
        <v>173</v>
      </c>
      <c r="D171" s="134" t="s">
        <v>194</v>
      </c>
      <c r="E171" s="134" t="s">
        <v>164</v>
      </c>
      <c r="F171" s="134" t="s">
        <v>165</v>
      </c>
      <c r="G171" s="132" t="s">
        <v>48</v>
      </c>
      <c r="H171" s="451">
        <v>582681</v>
      </c>
      <c r="I171" s="451"/>
      <c r="J171" s="451">
        <f t="shared" si="41"/>
        <v>582681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x14ac:dyDescent="0.3">
      <c r="A172" s="708" t="s">
        <v>196</v>
      </c>
      <c r="B172" s="709"/>
      <c r="C172" s="709"/>
      <c r="D172" s="709"/>
      <c r="E172" s="709"/>
      <c r="F172" s="709"/>
      <c r="G172" s="710"/>
      <c r="H172" s="495">
        <f>SUM(H168:H171)</f>
        <v>1955690</v>
      </c>
      <c r="I172" s="495">
        <f t="shared" ref="I172:P172" si="44">SUM(I168:I171)</f>
        <v>0</v>
      </c>
      <c r="J172" s="495">
        <f>SUM(J168:J171)</f>
        <v>1955690</v>
      </c>
      <c r="K172" s="495">
        <f t="shared" si="44"/>
        <v>0</v>
      </c>
      <c r="L172" s="495">
        <f t="shared" si="44"/>
        <v>0</v>
      </c>
      <c r="M172" s="495">
        <f t="shared" si="44"/>
        <v>0</v>
      </c>
      <c r="N172" s="495">
        <f t="shared" si="44"/>
        <v>0</v>
      </c>
      <c r="O172" s="495">
        <f t="shared" si="44"/>
        <v>0</v>
      </c>
      <c r="P172" s="495">
        <f t="shared" si="44"/>
        <v>0</v>
      </c>
    </row>
    <row r="173" spans="1:16" x14ac:dyDescent="0.3">
      <c r="A173" s="738" t="s">
        <v>260</v>
      </c>
      <c r="B173" s="739"/>
      <c r="C173" s="739"/>
      <c r="D173" s="739"/>
      <c r="E173" s="739"/>
      <c r="F173" s="739"/>
      <c r="G173" s="739"/>
      <c r="H173" s="739"/>
      <c r="I173" s="739"/>
      <c r="J173" s="739"/>
      <c r="K173" s="739"/>
      <c r="L173" s="739"/>
      <c r="M173" s="739"/>
      <c r="N173" s="739"/>
      <c r="O173" s="739"/>
      <c r="P173" s="740"/>
    </row>
    <row r="174" spans="1:16" x14ac:dyDescent="0.3">
      <c r="A174" s="40" t="s">
        <v>73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74</v>
      </c>
      <c r="G174" s="132" t="s">
        <v>225</v>
      </c>
      <c r="H174" s="451">
        <v>305248.5</v>
      </c>
      <c r="I174" s="451"/>
      <c r="J174" s="451">
        <f t="shared" ref="J174:J179" si="45">H174+I174</f>
        <v>305248.5</v>
      </c>
      <c r="K174" s="451">
        <v>0</v>
      </c>
      <c r="L174" s="451"/>
      <c r="M174" s="451">
        <f t="shared" ref="M174:M185" si="46">K174+L174</f>
        <v>0</v>
      </c>
      <c r="N174" s="451">
        <v>0</v>
      </c>
      <c r="O174" s="463"/>
      <c r="P174" s="451">
        <f t="shared" ref="P174:P185" si="47">N174+O174</f>
        <v>0</v>
      </c>
    </row>
    <row r="175" spans="1:16" x14ac:dyDescent="0.3">
      <c r="A175" s="82" t="s">
        <v>220</v>
      </c>
      <c r="B175" s="133" t="s">
        <v>43</v>
      </c>
      <c r="C175" s="133" t="s">
        <v>100</v>
      </c>
      <c r="D175" s="134" t="s">
        <v>224</v>
      </c>
      <c r="E175" s="134" t="s">
        <v>54</v>
      </c>
      <c r="F175" s="134" t="s">
        <v>219</v>
      </c>
      <c r="G175" s="132" t="s">
        <v>225</v>
      </c>
      <c r="H175" s="451">
        <v>1363461.3</v>
      </c>
      <c r="I175" s="451"/>
      <c r="J175" s="451">
        <f t="shared" si="45"/>
        <v>1363461.3</v>
      </c>
      <c r="K175" s="451">
        <v>0</v>
      </c>
      <c r="L175" s="451"/>
      <c r="M175" s="451">
        <f t="shared" si="46"/>
        <v>0</v>
      </c>
      <c r="N175" s="451">
        <v>0</v>
      </c>
      <c r="O175" s="463"/>
      <c r="P175" s="451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92</v>
      </c>
      <c r="G176" s="132" t="s">
        <v>225</v>
      </c>
      <c r="H176" s="451">
        <v>34990.199999999997</v>
      </c>
      <c r="I176" s="451"/>
      <c r="J176" s="451">
        <f>H176+I176</f>
        <v>34990.199999999997</v>
      </c>
      <c r="K176" s="451"/>
      <c r="L176" s="451"/>
      <c r="M176" s="451"/>
      <c r="N176" s="451"/>
      <c r="O176" s="463"/>
      <c r="P176" s="451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74</v>
      </c>
      <c r="G177" s="132" t="s">
        <v>48</v>
      </c>
      <c r="H177" s="451">
        <v>33916.5</v>
      </c>
      <c r="I177" s="451"/>
      <c r="J177" s="451">
        <f>H177+I177</f>
        <v>33916.5</v>
      </c>
      <c r="K177" s="451">
        <v>0</v>
      </c>
      <c r="L177" s="451"/>
      <c r="M177" s="451">
        <f>K177+L177</f>
        <v>0</v>
      </c>
      <c r="N177" s="451">
        <v>0</v>
      </c>
      <c r="O177" s="463"/>
      <c r="P177" s="451">
        <f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219</v>
      </c>
      <c r="G178" s="132" t="s">
        <v>48</v>
      </c>
      <c r="H178" s="451">
        <v>151495.70000000001</v>
      </c>
      <c r="I178" s="451"/>
      <c r="J178" s="451">
        <f t="shared" si="45"/>
        <v>151495.70000000001</v>
      </c>
      <c r="K178" s="451">
        <v>0</v>
      </c>
      <c r="L178" s="451"/>
      <c r="M178" s="451">
        <f t="shared" si="46"/>
        <v>0</v>
      </c>
      <c r="N178" s="451">
        <v>0</v>
      </c>
      <c r="O178" s="463"/>
      <c r="P178" s="451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333" t="s">
        <v>48</v>
      </c>
      <c r="H179" s="451">
        <v>3887.8</v>
      </c>
      <c r="I179" s="451"/>
      <c r="J179" s="451">
        <f t="shared" si="45"/>
        <v>3887.8</v>
      </c>
      <c r="K179" s="451"/>
      <c r="L179" s="451"/>
      <c r="M179" s="451"/>
      <c r="N179" s="451"/>
      <c r="O179" s="463"/>
      <c r="P179" s="451"/>
    </row>
    <row r="180" spans="1:16" x14ac:dyDescent="0.3">
      <c r="A180" s="708" t="s">
        <v>230</v>
      </c>
      <c r="B180" s="709"/>
      <c r="C180" s="709"/>
      <c r="D180" s="709"/>
      <c r="E180" s="709"/>
      <c r="F180" s="709"/>
      <c r="G180" s="710"/>
      <c r="H180" s="495">
        <f>SUM(H174:H179)</f>
        <v>1893000</v>
      </c>
      <c r="I180" s="495">
        <f t="shared" ref="I180:P180" si="48">SUM(I174:I179)</f>
        <v>0</v>
      </c>
      <c r="J180" s="495">
        <f t="shared" si="48"/>
        <v>1893000</v>
      </c>
      <c r="K180" s="495">
        <f t="shared" si="48"/>
        <v>0</v>
      </c>
      <c r="L180" s="495">
        <f t="shared" si="48"/>
        <v>0</v>
      </c>
      <c r="M180" s="495">
        <f t="shared" si="48"/>
        <v>0</v>
      </c>
      <c r="N180" s="495">
        <f t="shared" si="48"/>
        <v>0</v>
      </c>
      <c r="O180" s="495">
        <f t="shared" si="48"/>
        <v>0</v>
      </c>
      <c r="P180" s="495">
        <f t="shared" si="48"/>
        <v>0</v>
      </c>
    </row>
    <row r="181" spans="1:16" x14ac:dyDescent="0.3">
      <c r="A181" s="717" t="s">
        <v>245</v>
      </c>
      <c r="B181" s="718"/>
      <c r="C181" s="718"/>
      <c r="D181" s="718"/>
      <c r="E181" s="718"/>
      <c r="F181" s="718"/>
      <c r="G181" s="718"/>
      <c r="H181" s="718"/>
      <c r="I181" s="718"/>
      <c r="J181" s="718"/>
      <c r="K181" s="718"/>
      <c r="L181" s="718"/>
      <c r="M181" s="718"/>
      <c r="N181" s="718"/>
      <c r="O181" s="718"/>
      <c r="P181" s="719"/>
    </row>
    <row r="182" spans="1:16" x14ac:dyDescent="0.3">
      <c r="A182" s="129" t="s">
        <v>81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82</v>
      </c>
      <c r="G182" s="132" t="s">
        <v>244</v>
      </c>
      <c r="H182" s="451">
        <v>417539.76999999996</v>
      </c>
      <c r="I182" s="451"/>
      <c r="J182" s="451">
        <f>SUM(H182:I182)</f>
        <v>417539.76999999996</v>
      </c>
      <c r="K182" s="451">
        <v>0</v>
      </c>
      <c r="L182" s="451"/>
      <c r="M182" s="451">
        <f t="shared" si="46"/>
        <v>0</v>
      </c>
      <c r="N182" s="451">
        <v>0</v>
      </c>
      <c r="O182" s="463"/>
      <c r="P182" s="451">
        <f t="shared" si="47"/>
        <v>0</v>
      </c>
    </row>
    <row r="183" spans="1:16" x14ac:dyDescent="0.3">
      <c r="A183" s="40" t="s">
        <v>241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240</v>
      </c>
      <c r="G183" s="132" t="s">
        <v>244</v>
      </c>
      <c r="H183" s="451">
        <v>18586</v>
      </c>
      <c r="I183" s="451"/>
      <c r="J183" s="451">
        <f t="shared" ref="J183:J185" si="49">SUM(H183:I183)</f>
        <v>18586</v>
      </c>
      <c r="K183" s="451">
        <v>0</v>
      </c>
      <c r="L183" s="451"/>
      <c r="M183" s="451">
        <f t="shared" si="46"/>
        <v>0</v>
      </c>
      <c r="N183" s="451">
        <v>0</v>
      </c>
      <c r="O183" s="463"/>
      <c r="P183" s="451">
        <f t="shared" si="47"/>
        <v>0</v>
      </c>
    </row>
    <row r="184" spans="1:16" x14ac:dyDescent="0.3">
      <c r="A184" s="40" t="s">
        <v>91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92</v>
      </c>
      <c r="G184" s="132" t="s">
        <v>244</v>
      </c>
      <c r="H184" s="451">
        <v>82686.27</v>
      </c>
      <c r="I184" s="451"/>
      <c r="J184" s="451">
        <f t="shared" si="49"/>
        <v>82686.27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ht="24" x14ac:dyDescent="0.3">
      <c r="A185" s="40" t="s">
        <v>83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346" t="s">
        <v>84</v>
      </c>
      <c r="G185" s="132" t="s">
        <v>244</v>
      </c>
      <c r="H185" s="451">
        <v>4077.7300000000005</v>
      </c>
      <c r="I185" s="451"/>
      <c r="J185" s="451">
        <f t="shared" si="49"/>
        <v>4077.7300000000005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708" t="s">
        <v>246</v>
      </c>
      <c r="B186" s="709"/>
      <c r="C186" s="709"/>
      <c r="D186" s="709"/>
      <c r="E186" s="709"/>
      <c r="F186" s="709"/>
      <c r="G186" s="710"/>
      <c r="H186" s="495">
        <f>SUM(H182:H185)</f>
        <v>522889.76999999996</v>
      </c>
      <c r="I186" s="495">
        <f t="shared" ref="I186:P186" si="50">SUM(I182:I185)</f>
        <v>0</v>
      </c>
      <c r="J186" s="495">
        <f t="shared" si="50"/>
        <v>522889.76999999996</v>
      </c>
      <c r="K186" s="495">
        <f t="shared" si="50"/>
        <v>0</v>
      </c>
      <c r="L186" s="495">
        <f t="shared" si="50"/>
        <v>0</v>
      </c>
      <c r="M186" s="495">
        <f t="shared" si="50"/>
        <v>0</v>
      </c>
      <c r="N186" s="495">
        <f t="shared" si="50"/>
        <v>0</v>
      </c>
      <c r="O186" s="495">
        <f t="shared" si="50"/>
        <v>0</v>
      </c>
      <c r="P186" s="495">
        <f t="shared" si="50"/>
        <v>0</v>
      </c>
    </row>
    <row r="187" spans="1:16" x14ac:dyDescent="0.3">
      <c r="A187" s="701" t="s">
        <v>131</v>
      </c>
      <c r="B187" s="701"/>
      <c r="C187" s="701"/>
      <c r="D187" s="701"/>
      <c r="E187" s="701"/>
      <c r="F187" s="701"/>
      <c r="G187" s="701"/>
      <c r="H187" s="103">
        <f t="shared" ref="H187:P187" si="51">H67+H106+H109+H121+H125+H157+H163+H142+H166+H172+H150+H146+H154+H180+H186</f>
        <v>130426435.09999999</v>
      </c>
      <c r="I187" s="103">
        <f t="shared" si="51"/>
        <v>0</v>
      </c>
      <c r="J187" s="103">
        <f t="shared" si="51"/>
        <v>130426435.09999999</v>
      </c>
      <c r="K187" s="103">
        <f t="shared" si="51"/>
        <v>33521479.18</v>
      </c>
      <c r="L187" s="103">
        <f t="shared" si="51"/>
        <v>0</v>
      </c>
      <c r="M187" s="103">
        <f t="shared" si="51"/>
        <v>33521479.18</v>
      </c>
      <c r="N187" s="103">
        <f t="shared" si="51"/>
        <v>34259965.640000001</v>
      </c>
      <c r="O187" s="103">
        <f t="shared" si="51"/>
        <v>0</v>
      </c>
      <c r="P187" s="103">
        <f t="shared" si="51"/>
        <v>34259965.640000001</v>
      </c>
    </row>
    <row r="188" spans="1:1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6" x14ac:dyDescent="0.3">
      <c r="A189" s="72" t="s">
        <v>132</v>
      </c>
      <c r="B189" s="73"/>
      <c r="C189" s="72"/>
      <c r="D189" s="72"/>
      <c r="E189" s="698" t="s">
        <v>133</v>
      </c>
      <c r="F189" s="698"/>
      <c r="G189" s="698"/>
      <c r="H189" s="1"/>
      <c r="I189" s="1"/>
      <c r="J189" s="1"/>
      <c r="K189" s="1"/>
      <c r="L189" s="1"/>
      <c r="M189" s="1"/>
      <c r="N189" s="1"/>
    </row>
    <row r="190" spans="1:16" x14ac:dyDescent="0.3">
      <c r="A190" s="2" t="s">
        <v>134</v>
      </c>
      <c r="B190" s="696" t="s">
        <v>135</v>
      </c>
      <c r="C190" s="699"/>
      <c r="D190" s="699"/>
      <c r="E190" s="699" t="s">
        <v>136</v>
      </c>
      <c r="F190" s="699"/>
      <c r="G190" s="699"/>
      <c r="H190" s="1"/>
      <c r="I190" s="1"/>
      <c r="J190" s="1"/>
      <c r="K190" s="1"/>
      <c r="L190" s="1"/>
      <c r="M190" s="1"/>
      <c r="N190" s="1"/>
    </row>
    <row r="191" spans="1:16" x14ac:dyDescent="0.3">
      <c r="A191" s="2"/>
      <c r="B191" s="441"/>
      <c r="C191" s="441"/>
      <c r="D191" s="441"/>
      <c r="E191" s="441"/>
      <c r="F191" s="441"/>
      <c r="G191" s="441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152</v>
      </c>
      <c r="B192" s="73"/>
      <c r="C192" s="75"/>
      <c r="D192" s="75"/>
      <c r="E192" s="5"/>
      <c r="F192" s="695" t="s">
        <v>138</v>
      </c>
      <c r="G192" s="695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7"/>
      <c r="D193" s="697"/>
      <c r="E193" s="76"/>
      <c r="F193" s="697" t="s">
        <v>136</v>
      </c>
      <c r="G193" s="697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262</v>
      </c>
      <c r="B195" s="73"/>
      <c r="C195" s="75"/>
      <c r="D195" s="75"/>
      <c r="E195" s="5"/>
      <c r="F195" s="695" t="s">
        <v>261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141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</sheetData>
  <mergeCells count="59">
    <mergeCell ref="F192:G192"/>
    <mergeCell ref="B193:D193"/>
    <mergeCell ref="F193:G193"/>
    <mergeCell ref="F195:G195"/>
    <mergeCell ref="B196:D196"/>
    <mergeCell ref="F196:G196"/>
    <mergeCell ref="B190:D190"/>
    <mergeCell ref="E190:G190"/>
    <mergeCell ref="A163:G163"/>
    <mergeCell ref="A164:P164"/>
    <mergeCell ref="A166:G166"/>
    <mergeCell ref="A167:P167"/>
    <mergeCell ref="A172:G172"/>
    <mergeCell ref="A173:P173"/>
    <mergeCell ref="A180:G180"/>
    <mergeCell ref="A181:P181"/>
    <mergeCell ref="A186:G186"/>
    <mergeCell ref="A187:G187"/>
    <mergeCell ref="E189:G189"/>
    <mergeCell ref="A158:P158"/>
    <mergeCell ref="A132:G132"/>
    <mergeCell ref="A141:G141"/>
    <mergeCell ref="A142:G142"/>
    <mergeCell ref="A143:P143"/>
    <mergeCell ref="A146:G146"/>
    <mergeCell ref="A147:P147"/>
    <mergeCell ref="A150:G150"/>
    <mergeCell ref="A151:P151"/>
    <mergeCell ref="A154:G154"/>
    <mergeCell ref="A155:P155"/>
    <mergeCell ref="A157:G157"/>
    <mergeCell ref="A126:P127"/>
    <mergeCell ref="A67:G67"/>
    <mergeCell ref="A68:P68"/>
    <mergeCell ref="A106:G106"/>
    <mergeCell ref="A107:P107"/>
    <mergeCell ref="A109:G109"/>
    <mergeCell ref="A110:N111"/>
    <mergeCell ref="A115:G115"/>
    <mergeCell ref="A120:G120"/>
    <mergeCell ref="A121:G121"/>
    <mergeCell ref="A122:N122"/>
    <mergeCell ref="A125:G125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7" header="0.15748031496062992" footer="0.59055118110236227"/>
  <pageSetup paperSize="9" scale="52" fitToHeight="4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6"/>
  <sheetViews>
    <sheetView topLeftCell="A162" zoomScale="70" zoomScaleNormal="70" workbookViewId="0">
      <selection activeCell="F196" sqref="F196:G19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359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445"/>
      <c r="B22" s="445"/>
      <c r="C22" s="445"/>
      <c r="D22" s="445"/>
      <c r="E22" s="445"/>
      <c r="F22" s="445"/>
      <c r="G22" s="445"/>
      <c r="H22" s="445"/>
      <c r="I22" s="445"/>
      <c r="J22" s="44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360</v>
      </c>
      <c r="C24" s="747"/>
      <c r="D24" s="747"/>
      <c r="E24" s="747"/>
      <c r="F24" s="747"/>
      <c r="G24" s="747"/>
      <c r="H24" s="747"/>
      <c r="I24" s="747"/>
      <c r="J24" s="494" t="str">
        <f>H19</f>
        <v>05 сентября 2025</v>
      </c>
      <c r="K24" s="1"/>
      <c r="L24" s="1"/>
      <c r="M24" s="1"/>
      <c r="P24" s="44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448"/>
      <c r="M25" s="448"/>
      <c r="O25" s="448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448"/>
      <c r="M26" s="448"/>
      <c r="O26" s="448" t="s">
        <v>16</v>
      </c>
      <c r="P26" s="491" t="str">
        <f>H19</f>
        <v>05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479"/>
      <c r="I27" s="479"/>
      <c r="J27" s="479"/>
      <c r="K27" s="480"/>
      <c r="L27" s="493"/>
      <c r="M27" s="493"/>
      <c r="N27" s="480"/>
      <c r="O27" s="493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479"/>
      <c r="I28" s="479"/>
      <c r="J28" s="479"/>
      <c r="K28" s="480"/>
      <c r="L28" s="493"/>
      <c r="M28" s="493"/>
      <c r="N28" s="480"/>
      <c r="O28" s="493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493"/>
      <c r="M29" s="493"/>
      <c r="N29" s="480"/>
      <c r="O29" s="493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493"/>
      <c r="M30" s="493"/>
      <c r="N30" s="480"/>
      <c r="O30" s="493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493"/>
      <c r="M31" s="493"/>
      <c r="N31" s="480"/>
      <c r="O31" s="493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493"/>
      <c r="M32" s="493"/>
      <c r="N32" s="480"/>
      <c r="O32" s="493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45904</v>
      </c>
      <c r="I34" s="489" t="s">
        <v>150</v>
      </c>
      <c r="J34" s="489" t="s">
        <v>151</v>
      </c>
      <c r="K34" s="488">
        <f>H34</f>
        <v>45904</v>
      </c>
      <c r="L34" s="489" t="s">
        <v>150</v>
      </c>
      <c r="M34" s="489" t="s">
        <v>151</v>
      </c>
      <c r="N34" s="488">
        <f>H34</f>
        <v>45904</v>
      </c>
      <c r="O34" s="489" t="s">
        <v>150</v>
      </c>
      <c r="P34" s="489" t="s">
        <v>151</v>
      </c>
    </row>
    <row r="35" spans="1:16" x14ac:dyDescent="0.3">
      <c r="A35" s="487">
        <v>1</v>
      </c>
      <c r="B35" s="487">
        <f t="shared" ref="B35:G35" si="0">SUM(A35+1)</f>
        <v>2</v>
      </c>
      <c r="C35" s="487">
        <f t="shared" si="0"/>
        <v>3</v>
      </c>
      <c r="D35" s="487">
        <f t="shared" si="0"/>
        <v>4</v>
      </c>
      <c r="E35" s="487">
        <f t="shared" si="0"/>
        <v>5</v>
      </c>
      <c r="F35" s="487">
        <f t="shared" si="0"/>
        <v>6</v>
      </c>
      <c r="G35" s="487">
        <f t="shared" si="0"/>
        <v>7</v>
      </c>
      <c r="H35" s="487">
        <v>8</v>
      </c>
      <c r="I35" s="487">
        <v>9</v>
      </c>
      <c r="J35" s="487">
        <v>10</v>
      </c>
      <c r="K35" s="487">
        <v>11</v>
      </c>
      <c r="L35" s="487">
        <v>12</v>
      </c>
      <c r="M35" s="487">
        <v>13</v>
      </c>
      <c r="N35" s="487">
        <v>14</v>
      </c>
      <c r="O35" s="487">
        <v>15</v>
      </c>
      <c r="P35" s="487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172948</v>
      </c>
      <c r="I39" s="451"/>
      <c r="J39" s="451">
        <f t="shared" ref="J39:J66" si="1">H39+I39</f>
        <v>172948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8770</v>
      </c>
      <c r="I40" s="451"/>
      <c r="J40" s="451">
        <f t="shared" si="1"/>
        <v>8770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1128402.1599999999</v>
      </c>
      <c r="I45" s="451"/>
      <c r="J45" s="451">
        <f t="shared" si="1"/>
        <v>1128402.1599999999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299152</v>
      </c>
      <c r="I57" s="451"/>
      <c r="J57" s="451">
        <f t="shared" si="1"/>
        <v>299152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12937276.460000001</v>
      </c>
      <c r="I67" s="498">
        <f t="shared" ref="I67:P67" si="4">SUM(I37:I66)</f>
        <v>0</v>
      </c>
      <c r="J67" s="498">
        <f t="shared" si="4"/>
        <v>12937276.460000001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446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446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/>
      <c r="L70" s="451"/>
      <c r="M70" s="451"/>
      <c r="N70" s="451"/>
      <c r="O70" s="451"/>
      <c r="P70" s="451"/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v>0</v>
      </c>
      <c r="N71" s="451">
        <v>0</v>
      </c>
      <c r="O71" s="451"/>
      <c r="P71" s="451"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389966.72</v>
      </c>
      <c r="I72" s="451"/>
      <c r="J72" s="451">
        <f t="shared" ref="J72:J105" si="5">H72+I72</f>
        <v>389966.72</v>
      </c>
      <c r="K72" s="451">
        <v>20000</v>
      </c>
      <c r="L72" s="451"/>
      <c r="M72" s="451">
        <f t="shared" ref="M72:M105" si="6">K72+L72</f>
        <v>20000</v>
      </c>
      <c r="N72" s="451">
        <v>20000</v>
      </c>
      <c r="O72" s="451"/>
      <c r="P72" s="451">
        <f t="shared" ref="P72:P105" si="7">N72+O72</f>
        <v>20000</v>
      </c>
    </row>
    <row r="73" spans="1:16" x14ac:dyDescent="0.3">
      <c r="A73" s="446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1355613.59</v>
      </c>
      <c r="I73" s="451"/>
      <c r="J73" s="451">
        <f t="shared" si="5"/>
        <v>1355613.59</v>
      </c>
      <c r="K73" s="451">
        <v>1355613.59</v>
      </c>
      <c r="L73" s="451"/>
      <c r="M73" s="451">
        <f t="shared" si="6"/>
        <v>1355613.59</v>
      </c>
      <c r="N73" s="451">
        <v>1355613.59</v>
      </c>
      <c r="O73" s="451"/>
      <c r="P73" s="451">
        <f t="shared" si="7"/>
        <v>1355613.59</v>
      </c>
    </row>
    <row r="74" spans="1:16" x14ac:dyDescent="0.3">
      <c r="A74" s="446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5"/>
        <v>24037.07</v>
      </c>
      <c r="K74" s="451"/>
      <c r="L74" s="451"/>
      <c r="M74" s="451"/>
      <c r="N74" s="451"/>
      <c r="O74" s="451"/>
      <c r="P74" s="451"/>
    </row>
    <row r="75" spans="1:16" x14ac:dyDescent="0.3">
      <c r="A75" s="446" t="s">
        <v>53</v>
      </c>
      <c r="B75" s="449" t="s">
        <v>43</v>
      </c>
      <c r="C75" s="449" t="s">
        <v>100</v>
      </c>
      <c r="D75" s="450" t="s">
        <v>101</v>
      </c>
      <c r="E75" s="452">
        <v>244</v>
      </c>
      <c r="F75" s="452">
        <v>221100</v>
      </c>
      <c r="G75" s="452">
        <v>1000</v>
      </c>
      <c r="H75" s="451">
        <v>300</v>
      </c>
      <c r="I75" s="451"/>
      <c r="J75" s="451">
        <f t="shared" si="5"/>
        <v>300</v>
      </c>
      <c r="K75" s="451">
        <v>0</v>
      </c>
      <c r="L75" s="451"/>
      <c r="M75" s="451">
        <f t="shared" si="6"/>
        <v>0</v>
      </c>
      <c r="N75" s="451">
        <v>0</v>
      </c>
      <c r="O75" s="451"/>
      <c r="P75" s="451">
        <f t="shared" si="7"/>
        <v>0</v>
      </c>
    </row>
    <row r="76" spans="1:16" x14ac:dyDescent="0.3">
      <c r="A76" s="81" t="s">
        <v>58</v>
      </c>
      <c r="B76" s="449" t="s">
        <v>43</v>
      </c>
      <c r="C76" s="449" t="s">
        <v>100</v>
      </c>
      <c r="D76" s="450" t="s">
        <v>101</v>
      </c>
      <c r="E76" s="450" t="s">
        <v>59</v>
      </c>
      <c r="F76" s="450" t="s">
        <v>60</v>
      </c>
      <c r="G76" s="450" t="s">
        <v>48</v>
      </c>
      <c r="H76" s="451">
        <v>4958236.75</v>
      </c>
      <c r="I76" s="451"/>
      <c r="J76" s="451">
        <f t="shared" si="5"/>
        <v>4958236.75</v>
      </c>
      <c r="K76" s="451">
        <v>4226794.0999999996</v>
      </c>
      <c r="L76" s="451"/>
      <c r="M76" s="451">
        <f t="shared" si="6"/>
        <v>4226794.0999999996</v>
      </c>
      <c r="N76" s="451">
        <v>4420314.8899999997</v>
      </c>
      <c r="O76" s="451"/>
      <c r="P76" s="451">
        <f t="shared" si="7"/>
        <v>4420314.8899999997</v>
      </c>
    </row>
    <row r="77" spans="1:16" x14ac:dyDescent="0.3">
      <c r="A77" s="40" t="s">
        <v>61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62</v>
      </c>
      <c r="G77" s="450" t="s">
        <v>48</v>
      </c>
      <c r="H77" s="451">
        <v>1343722.52</v>
      </c>
      <c r="I77" s="451"/>
      <c r="J77" s="451">
        <f t="shared" si="5"/>
        <v>1343722.52</v>
      </c>
      <c r="K77" s="451">
        <v>1902380.6</v>
      </c>
      <c r="L77" s="451"/>
      <c r="M77" s="451">
        <f t="shared" si="6"/>
        <v>1902380.6</v>
      </c>
      <c r="N77" s="451">
        <v>1983351.63</v>
      </c>
      <c r="O77" s="451"/>
      <c r="P77" s="451">
        <f t="shared" si="7"/>
        <v>1983351.63</v>
      </c>
    </row>
    <row r="78" spans="1:16" x14ac:dyDescent="0.3">
      <c r="A78" s="40" t="s">
        <v>63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64</v>
      </c>
      <c r="G78" s="450" t="s">
        <v>48</v>
      </c>
      <c r="H78" s="451">
        <v>121057.60000000001</v>
      </c>
      <c r="I78" s="451"/>
      <c r="J78" s="451">
        <f t="shared" si="5"/>
        <v>121057.60000000001</v>
      </c>
      <c r="K78" s="451">
        <v>172092.96</v>
      </c>
      <c r="L78" s="451"/>
      <c r="M78" s="451">
        <f t="shared" si="6"/>
        <v>172092.96</v>
      </c>
      <c r="N78" s="451">
        <v>179678.2</v>
      </c>
      <c r="O78" s="451"/>
      <c r="P78" s="451">
        <f t="shared" si="7"/>
        <v>179678.2</v>
      </c>
    </row>
    <row r="79" spans="1:16" x14ac:dyDescent="0.3">
      <c r="A79" s="40" t="s">
        <v>65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66</v>
      </c>
      <c r="G79" s="450" t="s">
        <v>48</v>
      </c>
      <c r="H79" s="451">
        <v>182131.20000000001</v>
      </c>
      <c r="I79" s="451"/>
      <c r="J79" s="451">
        <f t="shared" si="5"/>
        <v>182131.20000000001</v>
      </c>
      <c r="K79" s="451">
        <v>295668.96000000002</v>
      </c>
      <c r="L79" s="451"/>
      <c r="M79" s="451">
        <f t="shared" si="6"/>
        <v>295668.96000000002</v>
      </c>
      <c r="N79" s="451">
        <v>308699.12</v>
      </c>
      <c r="O79" s="451"/>
      <c r="P79" s="451">
        <f t="shared" si="7"/>
        <v>308699.12</v>
      </c>
    </row>
    <row r="80" spans="1:16" x14ac:dyDescent="0.3">
      <c r="A80" s="81" t="s">
        <v>67</v>
      </c>
      <c r="B80" s="449" t="s">
        <v>43</v>
      </c>
      <c r="C80" s="449" t="s">
        <v>100</v>
      </c>
      <c r="D80" s="450" t="s">
        <v>101</v>
      </c>
      <c r="E80" s="450" t="s">
        <v>54</v>
      </c>
      <c r="F80" s="450" t="s">
        <v>68</v>
      </c>
      <c r="G80" s="450" t="s">
        <v>48</v>
      </c>
      <c r="H80" s="451">
        <v>48037.41</v>
      </c>
      <c r="I80" s="451"/>
      <c r="J80" s="451">
        <f t="shared" si="5"/>
        <v>48037.41</v>
      </c>
      <c r="K80" s="451">
        <v>84527.22</v>
      </c>
      <c r="L80" s="451"/>
      <c r="M80" s="451">
        <f t="shared" si="6"/>
        <v>84527.22</v>
      </c>
      <c r="N80" s="451">
        <v>86184.55</v>
      </c>
      <c r="O80" s="451"/>
      <c r="P80" s="451">
        <f t="shared" si="7"/>
        <v>86184.55</v>
      </c>
    </row>
    <row r="81" spans="1:16" ht="24" x14ac:dyDescent="0.3">
      <c r="A81" s="81" t="s">
        <v>289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288</v>
      </c>
      <c r="G81" s="450" t="s">
        <v>48</v>
      </c>
      <c r="H81" s="451">
        <v>56000</v>
      </c>
      <c r="I81" s="451"/>
      <c r="J81" s="451">
        <f t="shared" si="5"/>
        <v>56000</v>
      </c>
      <c r="K81" s="451">
        <v>0</v>
      </c>
      <c r="L81" s="451"/>
      <c r="M81" s="451">
        <f t="shared" si="6"/>
        <v>0</v>
      </c>
      <c r="N81" s="451">
        <v>0</v>
      </c>
      <c r="O81" s="451"/>
      <c r="P81" s="451">
        <f t="shared" si="7"/>
        <v>0</v>
      </c>
    </row>
    <row r="82" spans="1:16" ht="24" x14ac:dyDescent="0.3">
      <c r="A82" s="40" t="s">
        <v>69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70</v>
      </c>
      <c r="G82" s="450" t="s">
        <v>48</v>
      </c>
      <c r="H82" s="451">
        <v>13000</v>
      </c>
      <c r="I82" s="451"/>
      <c r="J82" s="451">
        <f t="shared" si="5"/>
        <v>13000</v>
      </c>
      <c r="K82" s="451">
        <v>18000</v>
      </c>
      <c r="L82" s="451"/>
      <c r="M82" s="451">
        <f t="shared" si="6"/>
        <v>18000</v>
      </c>
      <c r="N82" s="451">
        <v>22500</v>
      </c>
      <c r="O82" s="451"/>
      <c r="P82" s="451">
        <f t="shared" si="7"/>
        <v>22500</v>
      </c>
    </row>
    <row r="83" spans="1:16" ht="24" x14ac:dyDescent="0.3">
      <c r="A83" s="81" t="s">
        <v>102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72</v>
      </c>
      <c r="G83" s="450" t="s">
        <v>48</v>
      </c>
      <c r="H83" s="451">
        <v>120200</v>
      </c>
      <c r="I83" s="451"/>
      <c r="J83" s="451">
        <f t="shared" si="5"/>
        <v>120200</v>
      </c>
      <c r="K83" s="451">
        <v>85500</v>
      </c>
      <c r="L83" s="451"/>
      <c r="M83" s="451">
        <f t="shared" si="6"/>
        <v>85500</v>
      </c>
      <c r="N83" s="451">
        <v>106875</v>
      </c>
      <c r="O83" s="451"/>
      <c r="P83" s="451">
        <f t="shared" si="7"/>
        <v>106875</v>
      </c>
    </row>
    <row r="84" spans="1:16" ht="24" x14ac:dyDescent="0.3">
      <c r="A84" s="40" t="s">
        <v>291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290</v>
      </c>
      <c r="G84" s="450" t="s">
        <v>48</v>
      </c>
      <c r="H84" s="451">
        <v>133819.6</v>
      </c>
      <c r="I84" s="451"/>
      <c r="J84" s="451">
        <f t="shared" si="5"/>
        <v>133819.6</v>
      </c>
      <c r="K84" s="451"/>
      <c r="L84" s="451"/>
      <c r="M84" s="451"/>
      <c r="N84" s="451"/>
      <c r="O84" s="451"/>
      <c r="P84" s="451"/>
    </row>
    <row r="85" spans="1:16" x14ac:dyDescent="0.3">
      <c r="A85" s="40" t="s">
        <v>73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74</v>
      </c>
      <c r="G85" s="450" t="s">
        <v>48</v>
      </c>
      <c r="H85" s="451">
        <v>159897.29999999999</v>
      </c>
      <c r="I85" s="451"/>
      <c r="J85" s="451">
        <f t="shared" si="5"/>
        <v>159897.29999999999</v>
      </c>
      <c r="K85" s="451">
        <v>100000</v>
      </c>
      <c r="L85" s="451"/>
      <c r="M85" s="451">
        <f t="shared" si="6"/>
        <v>100000</v>
      </c>
      <c r="N85" s="451">
        <v>100000</v>
      </c>
      <c r="O85" s="451"/>
      <c r="P85" s="451">
        <f t="shared" si="7"/>
        <v>100000</v>
      </c>
    </row>
    <row r="86" spans="1:16" x14ac:dyDescent="0.3">
      <c r="A86" s="40" t="s">
        <v>75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76</v>
      </c>
      <c r="G86" s="450" t="s">
        <v>48</v>
      </c>
      <c r="H86" s="451">
        <v>0</v>
      </c>
      <c r="I86" s="451"/>
      <c r="J86" s="451">
        <f t="shared" si="5"/>
        <v>0</v>
      </c>
      <c r="K86" s="454"/>
      <c r="L86" s="454"/>
      <c r="M86" s="451">
        <f t="shared" si="6"/>
        <v>0</v>
      </c>
      <c r="N86" s="454"/>
      <c r="O86" s="451"/>
      <c r="P86" s="451">
        <f t="shared" si="7"/>
        <v>0</v>
      </c>
    </row>
    <row r="87" spans="1:16" x14ac:dyDescent="0.3">
      <c r="A87" s="40" t="s">
        <v>77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78</v>
      </c>
      <c r="G87" s="450" t="s">
        <v>48</v>
      </c>
      <c r="H87" s="451">
        <v>69915.839999999997</v>
      </c>
      <c r="I87" s="451"/>
      <c r="J87" s="451">
        <f t="shared" si="5"/>
        <v>69915.839999999997</v>
      </c>
      <c r="K87" s="451">
        <v>99250</v>
      </c>
      <c r="L87" s="451"/>
      <c r="M87" s="451">
        <f t="shared" si="6"/>
        <v>99250</v>
      </c>
      <c r="N87" s="451">
        <v>124062.5</v>
      </c>
      <c r="O87" s="451"/>
      <c r="P87" s="451">
        <f t="shared" si="7"/>
        <v>124062.5</v>
      </c>
    </row>
    <row r="88" spans="1:16" x14ac:dyDescent="0.3">
      <c r="A88" s="446" t="s">
        <v>103</v>
      </c>
      <c r="B88" s="455" t="s">
        <v>43</v>
      </c>
      <c r="C88" s="455" t="s">
        <v>100</v>
      </c>
      <c r="D88" s="450" t="s">
        <v>101</v>
      </c>
      <c r="E88" s="487">
        <v>244</v>
      </c>
      <c r="F88" s="457">
        <v>226500</v>
      </c>
      <c r="G88" s="450" t="s">
        <v>48</v>
      </c>
      <c r="H88" s="451">
        <v>195300</v>
      </c>
      <c r="I88" s="451"/>
      <c r="J88" s="451">
        <f t="shared" si="5"/>
        <v>195300</v>
      </c>
      <c r="K88" s="451">
        <v>244125</v>
      </c>
      <c r="L88" s="451"/>
      <c r="M88" s="451">
        <f t="shared" si="6"/>
        <v>244125</v>
      </c>
      <c r="N88" s="451">
        <v>305156.25</v>
      </c>
      <c r="O88" s="451"/>
      <c r="P88" s="451">
        <f t="shared" si="7"/>
        <v>305156.25</v>
      </c>
    </row>
    <row r="89" spans="1:16" ht="24" x14ac:dyDescent="0.3">
      <c r="A89" s="40" t="s">
        <v>79</v>
      </c>
      <c r="B89" s="455" t="s">
        <v>43</v>
      </c>
      <c r="C89" s="455" t="s">
        <v>100</v>
      </c>
      <c r="D89" s="450" t="s">
        <v>101</v>
      </c>
      <c r="E89" s="487">
        <v>244</v>
      </c>
      <c r="F89" s="457">
        <v>226800</v>
      </c>
      <c r="G89" s="450" t="s">
        <v>48</v>
      </c>
      <c r="H89" s="451">
        <v>387805</v>
      </c>
      <c r="I89" s="451">
        <v>-8700</v>
      </c>
      <c r="J89" s="451">
        <f t="shared" si="5"/>
        <v>379105</v>
      </c>
      <c r="K89" s="451">
        <v>337000</v>
      </c>
      <c r="L89" s="451"/>
      <c r="M89" s="451">
        <f t="shared" si="6"/>
        <v>337000</v>
      </c>
      <c r="N89" s="451">
        <v>337000</v>
      </c>
      <c r="O89" s="451"/>
      <c r="P89" s="451">
        <f t="shared" si="7"/>
        <v>337000</v>
      </c>
    </row>
    <row r="90" spans="1:16" x14ac:dyDescent="0.3">
      <c r="A90" s="40" t="s">
        <v>81</v>
      </c>
      <c r="B90" s="449" t="s">
        <v>43</v>
      </c>
      <c r="C90" s="449" t="s">
        <v>100</v>
      </c>
      <c r="D90" s="450" t="s">
        <v>101</v>
      </c>
      <c r="E90" s="450" t="s">
        <v>54</v>
      </c>
      <c r="F90" s="450" t="s">
        <v>82</v>
      </c>
      <c r="G90" s="450" t="s">
        <v>48</v>
      </c>
      <c r="H90" s="451">
        <v>100816</v>
      </c>
      <c r="I90" s="451">
        <v>8700</v>
      </c>
      <c r="J90" s="451">
        <f t="shared" si="5"/>
        <v>109516</v>
      </c>
      <c r="K90" s="451">
        <v>100000</v>
      </c>
      <c r="L90" s="451"/>
      <c r="M90" s="451">
        <f t="shared" si="6"/>
        <v>100000</v>
      </c>
      <c r="N90" s="451">
        <v>100000</v>
      </c>
      <c r="O90" s="451"/>
      <c r="P90" s="451">
        <f t="shared" si="7"/>
        <v>100000</v>
      </c>
    </row>
    <row r="91" spans="1:16" x14ac:dyDescent="0.3">
      <c r="A91" s="40" t="s">
        <v>104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105</v>
      </c>
      <c r="G91" s="450" t="s">
        <v>48</v>
      </c>
      <c r="H91" s="451">
        <v>14000</v>
      </c>
      <c r="I91" s="451"/>
      <c r="J91" s="451">
        <f t="shared" si="5"/>
        <v>14000</v>
      </c>
      <c r="K91" s="451">
        <v>14000</v>
      </c>
      <c r="L91" s="451"/>
      <c r="M91" s="451">
        <f t="shared" si="6"/>
        <v>14000</v>
      </c>
      <c r="N91" s="451">
        <v>16000</v>
      </c>
      <c r="O91" s="451"/>
      <c r="P91" s="451">
        <f t="shared" si="7"/>
        <v>16000</v>
      </c>
    </row>
    <row r="92" spans="1:16" ht="24" x14ac:dyDescent="0.3">
      <c r="A92" s="40" t="s">
        <v>83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8" t="s">
        <v>84</v>
      </c>
      <c r="G92" s="450" t="s">
        <v>48</v>
      </c>
      <c r="H92" s="451">
        <v>23690</v>
      </c>
      <c r="I92" s="451"/>
      <c r="J92" s="451">
        <f t="shared" si="5"/>
        <v>23690</v>
      </c>
      <c r="K92" s="451">
        <v>40000</v>
      </c>
      <c r="L92" s="451"/>
      <c r="M92" s="451">
        <f t="shared" si="6"/>
        <v>40000</v>
      </c>
      <c r="N92" s="451">
        <v>40000</v>
      </c>
      <c r="O92" s="451"/>
      <c r="P92" s="451">
        <f t="shared" si="7"/>
        <v>40000</v>
      </c>
    </row>
    <row r="93" spans="1:16" x14ac:dyDescent="0.3">
      <c r="A93" s="82" t="s">
        <v>85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86</v>
      </c>
      <c r="G93" s="450" t="s">
        <v>48</v>
      </c>
      <c r="H93" s="451">
        <v>12890.720000000001</v>
      </c>
      <c r="I93" s="451"/>
      <c r="J93" s="451">
        <f t="shared" si="5"/>
        <v>12890.720000000001</v>
      </c>
      <c r="K93" s="451">
        <v>30000</v>
      </c>
      <c r="L93" s="451"/>
      <c r="M93" s="451">
        <f t="shared" si="6"/>
        <v>30000</v>
      </c>
      <c r="N93" s="451">
        <v>30000</v>
      </c>
      <c r="O93" s="451"/>
      <c r="P93" s="451">
        <f t="shared" si="7"/>
        <v>30000</v>
      </c>
    </row>
    <row r="94" spans="1:16" ht="24" x14ac:dyDescent="0.3">
      <c r="A94" s="82" t="s">
        <v>312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311</v>
      </c>
      <c r="G94" s="450" t="s">
        <v>48</v>
      </c>
      <c r="H94" s="451">
        <v>25800</v>
      </c>
      <c r="I94" s="451"/>
      <c r="J94" s="451">
        <f t="shared" si="5"/>
        <v>25800</v>
      </c>
      <c r="K94" s="451">
        <v>0</v>
      </c>
      <c r="L94" s="451"/>
      <c r="M94" s="451">
        <f t="shared" si="6"/>
        <v>0</v>
      </c>
      <c r="N94" s="451">
        <v>0</v>
      </c>
      <c r="O94" s="451"/>
      <c r="P94" s="451">
        <f t="shared" si="7"/>
        <v>0</v>
      </c>
    </row>
    <row r="95" spans="1:16" x14ac:dyDescent="0.3">
      <c r="A95" s="82" t="s">
        <v>220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219</v>
      </c>
      <c r="G95" s="450" t="s">
        <v>48</v>
      </c>
      <c r="H95" s="451">
        <v>128531</v>
      </c>
      <c r="I95" s="451"/>
      <c r="J95" s="451">
        <f t="shared" si="5"/>
        <v>128531</v>
      </c>
      <c r="K95" s="451">
        <v>0</v>
      </c>
      <c r="L95" s="451"/>
      <c r="M95" s="451">
        <f t="shared" si="6"/>
        <v>0</v>
      </c>
      <c r="N95" s="451">
        <v>0</v>
      </c>
      <c r="O95" s="451"/>
      <c r="P95" s="451">
        <f t="shared" si="7"/>
        <v>0</v>
      </c>
    </row>
    <row r="96" spans="1:16" x14ac:dyDescent="0.3">
      <c r="A96" s="40" t="s">
        <v>89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90</v>
      </c>
      <c r="G96" s="450" t="s">
        <v>48</v>
      </c>
      <c r="H96" s="451">
        <v>76025</v>
      </c>
      <c r="I96" s="451"/>
      <c r="J96" s="451">
        <f t="shared" si="5"/>
        <v>76025</v>
      </c>
      <c r="K96" s="451">
        <v>40000</v>
      </c>
      <c r="L96" s="451"/>
      <c r="M96" s="451">
        <f t="shared" si="6"/>
        <v>40000</v>
      </c>
      <c r="N96" s="451">
        <v>40000</v>
      </c>
      <c r="O96" s="451"/>
      <c r="P96" s="451">
        <f t="shared" si="7"/>
        <v>40000</v>
      </c>
    </row>
    <row r="97" spans="1:16" x14ac:dyDescent="0.3">
      <c r="A97" s="40" t="s">
        <v>106</v>
      </c>
      <c r="B97" s="459" t="s">
        <v>43</v>
      </c>
      <c r="C97" s="459" t="s">
        <v>100</v>
      </c>
      <c r="D97" s="450" t="s">
        <v>101</v>
      </c>
      <c r="E97" s="458" t="s">
        <v>54</v>
      </c>
      <c r="F97" s="458" t="s">
        <v>107</v>
      </c>
      <c r="G97" s="450" t="s">
        <v>48</v>
      </c>
      <c r="H97" s="451">
        <v>0</v>
      </c>
      <c r="I97" s="451"/>
      <c r="J97" s="451">
        <f t="shared" si="5"/>
        <v>0</v>
      </c>
      <c r="K97" s="451">
        <v>22500</v>
      </c>
      <c r="L97" s="451"/>
      <c r="M97" s="451">
        <f t="shared" si="6"/>
        <v>22500</v>
      </c>
      <c r="N97" s="451">
        <v>22500</v>
      </c>
      <c r="O97" s="451"/>
      <c r="P97" s="451">
        <f t="shared" si="7"/>
        <v>22500</v>
      </c>
    </row>
    <row r="98" spans="1:16" x14ac:dyDescent="0.3">
      <c r="A98" s="40" t="s">
        <v>91</v>
      </c>
      <c r="B98" s="449" t="s">
        <v>43</v>
      </c>
      <c r="C98" s="449" t="s">
        <v>100</v>
      </c>
      <c r="D98" s="450" t="s">
        <v>101</v>
      </c>
      <c r="E98" s="460" t="s">
        <v>54</v>
      </c>
      <c r="F98" s="460" t="s">
        <v>92</v>
      </c>
      <c r="G98" s="460" t="s">
        <v>48</v>
      </c>
      <c r="H98" s="451">
        <v>63935.05</v>
      </c>
      <c r="I98" s="451"/>
      <c r="J98" s="451">
        <f t="shared" si="5"/>
        <v>63935.05</v>
      </c>
      <c r="K98" s="451">
        <v>80000</v>
      </c>
      <c r="L98" s="451"/>
      <c r="M98" s="451">
        <f t="shared" si="6"/>
        <v>80000</v>
      </c>
      <c r="N98" s="451">
        <v>80000</v>
      </c>
      <c r="O98" s="451"/>
      <c r="P98" s="451">
        <f t="shared" si="7"/>
        <v>80000</v>
      </c>
    </row>
    <row r="99" spans="1:16" ht="24" x14ac:dyDescent="0.3">
      <c r="A99" s="40" t="s">
        <v>278</v>
      </c>
      <c r="B99" s="449" t="s">
        <v>43</v>
      </c>
      <c r="C99" s="449" t="s">
        <v>100</v>
      </c>
      <c r="D99" s="450" t="s">
        <v>101</v>
      </c>
      <c r="E99" s="460" t="s">
        <v>276</v>
      </c>
      <c r="F99" s="460" t="s">
        <v>275</v>
      </c>
      <c r="G99" s="460" t="s">
        <v>48</v>
      </c>
      <c r="H99" s="451">
        <v>29461.06</v>
      </c>
      <c r="I99" s="451"/>
      <c r="J99" s="451">
        <f t="shared" si="5"/>
        <v>29461.06</v>
      </c>
      <c r="K99" s="451">
        <v>0</v>
      </c>
      <c r="L99" s="451"/>
      <c r="M99" s="451">
        <f t="shared" si="6"/>
        <v>0</v>
      </c>
      <c r="N99" s="451">
        <v>0</v>
      </c>
      <c r="O99" s="451"/>
      <c r="P99" s="451">
        <f t="shared" si="7"/>
        <v>0</v>
      </c>
    </row>
    <row r="100" spans="1:16" ht="24" x14ac:dyDescent="0.3">
      <c r="A100" s="40" t="s">
        <v>279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277</v>
      </c>
      <c r="G100" s="460" t="s">
        <v>48</v>
      </c>
      <c r="H100" s="451">
        <v>10438</v>
      </c>
      <c r="I100" s="451"/>
      <c r="J100" s="451">
        <f t="shared" si="5"/>
        <v>10438</v>
      </c>
      <c r="K100" s="451">
        <v>0</v>
      </c>
      <c r="L100" s="451"/>
      <c r="M100" s="451">
        <f t="shared" si="6"/>
        <v>0</v>
      </c>
      <c r="N100" s="451">
        <v>0</v>
      </c>
      <c r="O100" s="451"/>
      <c r="P100" s="451">
        <f t="shared" si="7"/>
        <v>0</v>
      </c>
    </row>
    <row r="101" spans="1:16" x14ac:dyDescent="0.3">
      <c r="A101" s="40" t="s">
        <v>93</v>
      </c>
      <c r="B101" s="449" t="s">
        <v>43</v>
      </c>
      <c r="C101" s="449" t="s">
        <v>100</v>
      </c>
      <c r="D101" s="450" t="s">
        <v>101</v>
      </c>
      <c r="E101" s="450" t="s">
        <v>94</v>
      </c>
      <c r="F101" s="461" t="s">
        <v>95</v>
      </c>
      <c r="G101" s="461" t="s">
        <v>48</v>
      </c>
      <c r="H101" s="451">
        <v>60238</v>
      </c>
      <c r="I101" s="451"/>
      <c r="J101" s="451">
        <f t="shared" si="5"/>
        <v>60238</v>
      </c>
      <c r="K101" s="451">
        <v>60238</v>
      </c>
      <c r="L101" s="451"/>
      <c r="M101" s="451">
        <f t="shared" si="6"/>
        <v>60238</v>
      </c>
      <c r="N101" s="451">
        <v>60238</v>
      </c>
      <c r="O101" s="451"/>
      <c r="P101" s="451">
        <f t="shared" si="7"/>
        <v>60238</v>
      </c>
    </row>
    <row r="102" spans="1:16" x14ac:dyDescent="0.3">
      <c r="A102" s="40" t="s">
        <v>108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97</v>
      </c>
      <c r="G102" s="461" t="s">
        <v>48</v>
      </c>
      <c r="H102" s="451">
        <v>25281</v>
      </c>
      <c r="I102" s="451"/>
      <c r="J102" s="451">
        <f t="shared" si="5"/>
        <v>25281</v>
      </c>
      <c r="K102" s="451">
        <v>25281</v>
      </c>
      <c r="L102" s="451"/>
      <c r="M102" s="451">
        <f t="shared" si="6"/>
        <v>25281</v>
      </c>
      <c r="N102" s="451">
        <v>25281</v>
      </c>
      <c r="O102" s="451"/>
      <c r="P102" s="451">
        <f t="shared" si="7"/>
        <v>25281</v>
      </c>
    </row>
    <row r="103" spans="1:16" x14ac:dyDescent="0.3">
      <c r="A103" s="40" t="s">
        <v>109</v>
      </c>
      <c r="B103" s="449" t="s">
        <v>43</v>
      </c>
      <c r="C103" s="449" t="s">
        <v>100</v>
      </c>
      <c r="D103" s="450" t="s">
        <v>101</v>
      </c>
      <c r="E103" s="450" t="s">
        <v>110</v>
      </c>
      <c r="F103" s="461" t="s">
        <v>111</v>
      </c>
      <c r="G103" s="461" t="s">
        <v>48</v>
      </c>
      <c r="H103" s="451">
        <v>37790</v>
      </c>
      <c r="I103" s="451"/>
      <c r="J103" s="451">
        <f t="shared" si="5"/>
        <v>37790</v>
      </c>
      <c r="K103" s="451">
        <v>37790</v>
      </c>
      <c r="L103" s="451"/>
      <c r="M103" s="451">
        <f t="shared" si="6"/>
        <v>37790</v>
      </c>
      <c r="N103" s="451">
        <v>37790</v>
      </c>
      <c r="O103" s="451"/>
      <c r="P103" s="451">
        <f t="shared" si="7"/>
        <v>37790</v>
      </c>
    </row>
    <row r="104" spans="1:16" ht="24" x14ac:dyDescent="0.3">
      <c r="A104" s="40" t="s">
        <v>327</v>
      </c>
      <c r="B104" s="449" t="s">
        <v>43</v>
      </c>
      <c r="C104" s="449" t="s">
        <v>100</v>
      </c>
      <c r="D104" s="450" t="s">
        <v>101</v>
      </c>
      <c r="E104" s="450" t="s">
        <v>227</v>
      </c>
      <c r="F104" s="461" t="s">
        <v>326</v>
      </c>
      <c r="G104" s="461" t="s">
        <v>48</v>
      </c>
      <c r="H104" s="451">
        <v>0.01</v>
      </c>
      <c r="I104" s="451"/>
      <c r="J104" s="451">
        <f t="shared" si="5"/>
        <v>0.01</v>
      </c>
      <c r="K104" s="451"/>
      <c r="L104" s="451"/>
      <c r="M104" s="451"/>
      <c r="N104" s="451"/>
      <c r="O104" s="451"/>
      <c r="P104" s="451"/>
    </row>
    <row r="105" spans="1:16" ht="24" x14ac:dyDescent="0.3">
      <c r="A105" s="40" t="s">
        <v>229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228</v>
      </c>
      <c r="G105" s="461" t="s">
        <v>48</v>
      </c>
      <c r="H105" s="451">
        <v>177.02</v>
      </c>
      <c r="I105" s="451"/>
      <c r="J105" s="451">
        <f t="shared" si="5"/>
        <v>177.02</v>
      </c>
      <c r="K105" s="451">
        <v>0</v>
      </c>
      <c r="L105" s="451"/>
      <c r="M105" s="451">
        <f t="shared" si="6"/>
        <v>0</v>
      </c>
      <c r="N105" s="451">
        <v>0</v>
      </c>
      <c r="O105" s="451"/>
      <c r="P105" s="451">
        <f t="shared" si="7"/>
        <v>0</v>
      </c>
    </row>
    <row r="106" spans="1:16" x14ac:dyDescent="0.3">
      <c r="A106" s="672" t="s">
        <v>98</v>
      </c>
      <c r="B106" s="672"/>
      <c r="C106" s="672"/>
      <c r="D106" s="672"/>
      <c r="E106" s="672"/>
      <c r="F106" s="672"/>
      <c r="G106" s="672"/>
      <c r="H106" s="496">
        <f>SUM(H69:H105)</f>
        <v>14736493.109999999</v>
      </c>
      <c r="I106" s="496">
        <f t="shared" ref="I106:P106" si="8">SUM(I69:I105)</f>
        <v>0</v>
      </c>
      <c r="J106" s="496">
        <f t="shared" si="8"/>
        <v>14736493.109999999</v>
      </c>
      <c r="K106" s="496">
        <f t="shared" si="8"/>
        <v>13879548.150000002</v>
      </c>
      <c r="L106" s="496">
        <f t="shared" si="8"/>
        <v>0</v>
      </c>
      <c r="M106" s="496">
        <f t="shared" si="8"/>
        <v>13879548.150000002</v>
      </c>
      <c r="N106" s="496">
        <f t="shared" si="8"/>
        <v>14290031.449999997</v>
      </c>
      <c r="O106" s="496">
        <f t="shared" si="8"/>
        <v>0</v>
      </c>
      <c r="P106" s="496">
        <f t="shared" si="8"/>
        <v>14290031.449999997</v>
      </c>
    </row>
    <row r="107" spans="1:16" ht="15" customHeight="1" x14ac:dyDescent="0.3">
      <c r="A107" s="749" t="s">
        <v>112</v>
      </c>
      <c r="B107" s="749"/>
      <c r="C107" s="749"/>
      <c r="D107" s="749"/>
      <c r="E107" s="749"/>
      <c r="F107" s="749"/>
      <c r="G107" s="749"/>
      <c r="H107" s="749"/>
      <c r="I107" s="749"/>
      <c r="J107" s="749"/>
      <c r="K107" s="749"/>
      <c r="L107" s="749"/>
      <c r="M107" s="749"/>
      <c r="N107" s="749"/>
      <c r="O107" s="749"/>
      <c r="P107" s="749"/>
    </row>
    <row r="108" spans="1:16" x14ac:dyDescent="0.3">
      <c r="A108" s="40" t="s">
        <v>87</v>
      </c>
      <c r="B108" s="455" t="s">
        <v>43</v>
      </c>
      <c r="C108" s="455" t="s">
        <v>44</v>
      </c>
      <c r="D108" s="460" t="s">
        <v>45</v>
      </c>
      <c r="E108" s="460" t="s">
        <v>54</v>
      </c>
      <c r="F108" s="460" t="s">
        <v>88</v>
      </c>
      <c r="G108" s="462" t="s">
        <v>113</v>
      </c>
      <c r="H108" s="451">
        <v>5000000</v>
      </c>
      <c r="I108" s="451"/>
      <c r="J108" s="451">
        <f>H108+I108</f>
        <v>5000000</v>
      </c>
      <c r="K108" s="451">
        <v>5800000</v>
      </c>
      <c r="L108" s="451"/>
      <c r="M108" s="451">
        <f>K108+L108</f>
        <v>5800000</v>
      </c>
      <c r="N108" s="451">
        <v>5800000</v>
      </c>
      <c r="O108" s="463"/>
      <c r="P108" s="451">
        <f>N108+O108</f>
        <v>5800000</v>
      </c>
    </row>
    <row r="109" spans="1:16" x14ac:dyDescent="0.3">
      <c r="A109" s="672" t="s">
        <v>114</v>
      </c>
      <c r="B109" s="672"/>
      <c r="C109" s="672"/>
      <c r="D109" s="672"/>
      <c r="E109" s="672"/>
      <c r="F109" s="672"/>
      <c r="G109" s="672"/>
      <c r="H109" s="497">
        <f>SUM(H108)</f>
        <v>5000000</v>
      </c>
      <c r="I109" s="497">
        <f t="shared" ref="I109:P109" si="9">SUM(I108)</f>
        <v>0</v>
      </c>
      <c r="J109" s="497">
        <f t="shared" si="9"/>
        <v>5000000</v>
      </c>
      <c r="K109" s="497">
        <f t="shared" si="9"/>
        <v>5800000</v>
      </c>
      <c r="L109" s="497">
        <f t="shared" si="9"/>
        <v>0</v>
      </c>
      <c r="M109" s="497">
        <f t="shared" si="9"/>
        <v>5800000</v>
      </c>
      <c r="N109" s="497">
        <f t="shared" si="9"/>
        <v>5800000</v>
      </c>
      <c r="O109" s="497">
        <f t="shared" si="9"/>
        <v>0</v>
      </c>
      <c r="P109" s="497">
        <f t="shared" si="9"/>
        <v>5800000</v>
      </c>
    </row>
    <row r="110" spans="1:16" hidden="1" x14ac:dyDescent="0.3">
      <c r="A110" s="702" t="s">
        <v>115</v>
      </c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97"/>
      <c r="P110" s="97"/>
    </row>
    <row r="111" spans="1:16" ht="25.2" hidden="1" customHeight="1" thickBot="1" x14ac:dyDescent="0.35">
      <c r="A111" s="702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97"/>
      <c r="P111" s="97"/>
    </row>
    <row r="112" spans="1:16" hidden="1" x14ac:dyDescent="0.3">
      <c r="A112" s="82" t="s">
        <v>42</v>
      </c>
      <c r="B112" s="58" t="s">
        <v>43</v>
      </c>
      <c r="C112" s="58" t="s">
        <v>44</v>
      </c>
      <c r="D112" s="58" t="s">
        <v>116</v>
      </c>
      <c r="E112" s="58" t="s">
        <v>46</v>
      </c>
      <c r="F112" s="58" t="s">
        <v>47</v>
      </c>
      <c r="G112" s="57" t="s">
        <v>117</v>
      </c>
      <c r="H112" s="32"/>
      <c r="I112" s="32"/>
      <c r="J112" s="32"/>
      <c r="K112" s="32"/>
      <c r="L112" s="32"/>
      <c r="M112" s="32"/>
      <c r="N112" s="32"/>
      <c r="O112" s="97"/>
      <c r="P112" s="97"/>
    </row>
    <row r="113" spans="1:16" hidden="1" x14ac:dyDescent="0.3">
      <c r="A113" s="82" t="s">
        <v>50</v>
      </c>
      <c r="B113" s="58" t="s">
        <v>43</v>
      </c>
      <c r="C113" s="58" t="s">
        <v>44</v>
      </c>
      <c r="D113" s="58" t="s">
        <v>116</v>
      </c>
      <c r="E113" s="58" t="s">
        <v>51</v>
      </c>
      <c r="F113" s="58" t="s">
        <v>52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118</v>
      </c>
      <c r="B114" s="58" t="s">
        <v>43</v>
      </c>
      <c r="C114" s="58" t="s">
        <v>44</v>
      </c>
      <c r="D114" s="58" t="s">
        <v>116</v>
      </c>
      <c r="E114" s="58" t="s">
        <v>54</v>
      </c>
      <c r="F114" s="58" t="s">
        <v>119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702" t="s">
        <v>120</v>
      </c>
      <c r="B115" s="702"/>
      <c r="C115" s="702"/>
      <c r="D115" s="702"/>
      <c r="E115" s="702"/>
      <c r="F115" s="702"/>
      <c r="G115" s="702"/>
      <c r="H115" s="59">
        <f>SUM(H112:H114)</f>
        <v>0</v>
      </c>
      <c r="I115" s="59"/>
      <c r="J115" s="59"/>
      <c r="K115" s="59">
        <f t="shared" ref="K115:N115" si="10">SUM(K112:K114)</f>
        <v>0</v>
      </c>
      <c r="L115" s="59"/>
      <c r="M115" s="59"/>
      <c r="N115" s="59">
        <f t="shared" si="10"/>
        <v>0</v>
      </c>
      <c r="O115" s="97"/>
      <c r="P115" s="97"/>
    </row>
    <row r="116" spans="1:16" hidden="1" x14ac:dyDescent="0.3">
      <c r="A116" s="82" t="s">
        <v>42</v>
      </c>
      <c r="B116" s="58" t="s">
        <v>43</v>
      </c>
      <c r="C116" s="58" t="s">
        <v>100</v>
      </c>
      <c r="D116" s="58" t="s">
        <v>121</v>
      </c>
      <c r="E116" s="58" t="s">
        <v>46</v>
      </c>
      <c r="F116" s="58" t="s">
        <v>47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50</v>
      </c>
      <c r="B117" s="58" t="s">
        <v>43</v>
      </c>
      <c r="C117" s="58" t="s">
        <v>100</v>
      </c>
      <c r="D117" s="58" t="s">
        <v>121</v>
      </c>
      <c r="E117" s="58" t="s">
        <v>51</v>
      </c>
      <c r="F117" s="58" t="s">
        <v>52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82" t="s">
        <v>118</v>
      </c>
      <c r="B118" s="58" t="s">
        <v>43</v>
      </c>
      <c r="C118" s="58" t="s">
        <v>100</v>
      </c>
      <c r="D118" s="58" t="s">
        <v>121</v>
      </c>
      <c r="E118" s="58" t="s">
        <v>54</v>
      </c>
      <c r="F118" s="58" t="s">
        <v>119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40" t="s">
        <v>122</v>
      </c>
      <c r="B119" s="58" t="s">
        <v>43</v>
      </c>
      <c r="C119" s="58" t="s">
        <v>123</v>
      </c>
      <c r="D119" s="58" t="s">
        <v>121</v>
      </c>
      <c r="E119" s="58" t="s">
        <v>54</v>
      </c>
      <c r="F119" s="58" t="s">
        <v>124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705" t="s">
        <v>125</v>
      </c>
      <c r="B120" s="705"/>
      <c r="C120" s="705"/>
      <c r="D120" s="705"/>
      <c r="E120" s="705"/>
      <c r="F120" s="705"/>
      <c r="G120" s="705"/>
      <c r="H120" s="83">
        <f>SUM(H116:H119)</f>
        <v>0</v>
      </c>
      <c r="I120" s="83"/>
      <c r="J120" s="83"/>
      <c r="K120" s="83">
        <f t="shared" ref="K120:N120" si="11">SUM(K116:K119)</f>
        <v>0</v>
      </c>
      <c r="L120" s="83"/>
      <c r="M120" s="83"/>
      <c r="N120" s="83">
        <f t="shared" si="11"/>
        <v>0</v>
      </c>
      <c r="O120" s="97"/>
      <c r="P120" s="97"/>
    </row>
    <row r="121" spans="1:16" hidden="1" x14ac:dyDescent="0.3">
      <c r="A121" s="706" t="s">
        <v>126</v>
      </c>
      <c r="B121" s="706"/>
      <c r="C121" s="706"/>
      <c r="D121" s="706"/>
      <c r="E121" s="706"/>
      <c r="F121" s="706"/>
      <c r="G121" s="706"/>
      <c r="H121" s="101">
        <f>H115+H120</f>
        <v>0</v>
      </c>
      <c r="I121" s="101"/>
      <c r="J121" s="101"/>
      <c r="K121" s="101">
        <f t="shared" ref="K121:N121" si="12">K115+K120</f>
        <v>0</v>
      </c>
      <c r="L121" s="101"/>
      <c r="M121" s="101"/>
      <c r="N121" s="101">
        <f t="shared" si="12"/>
        <v>0</v>
      </c>
      <c r="O121" s="97"/>
      <c r="P121" s="97"/>
    </row>
    <row r="122" spans="1:16" hidden="1" x14ac:dyDescent="0.3">
      <c r="A122" s="700" t="s">
        <v>127</v>
      </c>
      <c r="B122" s="700"/>
      <c r="C122" s="700"/>
      <c r="D122" s="700"/>
      <c r="E122" s="700"/>
      <c r="F122" s="700"/>
      <c r="G122" s="700"/>
      <c r="H122" s="700"/>
      <c r="I122" s="700"/>
      <c r="J122" s="700"/>
      <c r="K122" s="700"/>
      <c r="L122" s="700"/>
      <c r="M122" s="700"/>
      <c r="N122" s="700"/>
      <c r="O122" s="97"/>
      <c r="P122" s="97"/>
    </row>
    <row r="123" spans="1:16" hidden="1" x14ac:dyDescent="0.3">
      <c r="A123" s="82" t="s">
        <v>42</v>
      </c>
      <c r="B123" s="58" t="s">
        <v>43</v>
      </c>
      <c r="C123" s="58" t="s">
        <v>100</v>
      </c>
      <c r="D123" s="58" t="s">
        <v>128</v>
      </c>
      <c r="E123" s="58" t="s">
        <v>46</v>
      </c>
      <c r="F123" s="58" t="s">
        <v>47</v>
      </c>
      <c r="G123" s="102" t="s">
        <v>129</v>
      </c>
      <c r="H123" s="32"/>
      <c r="I123" s="32"/>
      <c r="J123" s="32"/>
      <c r="K123" s="34"/>
      <c r="L123" s="34"/>
      <c r="M123" s="34"/>
      <c r="N123" s="34"/>
      <c r="O123" s="97"/>
      <c r="P123" s="97"/>
    </row>
    <row r="124" spans="1:16" hidden="1" x14ac:dyDescent="0.3">
      <c r="A124" s="82" t="s">
        <v>50</v>
      </c>
      <c r="B124" s="58" t="s">
        <v>43</v>
      </c>
      <c r="C124" s="58" t="s">
        <v>100</v>
      </c>
      <c r="D124" s="58" t="s">
        <v>128</v>
      </c>
      <c r="E124" s="58" t="s">
        <v>51</v>
      </c>
      <c r="F124" s="58">
        <v>213000</v>
      </c>
      <c r="G124" s="102" t="s">
        <v>129</v>
      </c>
      <c r="H124" s="32"/>
      <c r="I124" s="32"/>
      <c r="J124" s="32"/>
      <c r="K124" s="32"/>
      <c r="L124" s="32"/>
      <c r="M124" s="32"/>
      <c r="N124" s="32"/>
      <c r="O124" s="97"/>
      <c r="P124" s="97"/>
    </row>
    <row r="125" spans="1:16" hidden="1" x14ac:dyDescent="0.3">
      <c r="A125" s="716" t="s">
        <v>130</v>
      </c>
      <c r="B125" s="716"/>
      <c r="C125" s="716"/>
      <c r="D125" s="716"/>
      <c r="E125" s="716"/>
      <c r="F125" s="716"/>
      <c r="G125" s="716"/>
      <c r="H125" s="121">
        <f>SUM(H123:H124)</f>
        <v>0</v>
      </c>
      <c r="I125" s="121"/>
      <c r="J125" s="121"/>
      <c r="K125" s="121">
        <f t="shared" ref="K125:N125" si="13">SUM(K123:K124)</f>
        <v>0</v>
      </c>
      <c r="L125" s="121"/>
      <c r="M125" s="121"/>
      <c r="N125" s="121">
        <f t="shared" si="13"/>
        <v>0</v>
      </c>
      <c r="O125" s="122"/>
      <c r="P125" s="122"/>
    </row>
    <row r="126" spans="1:16" x14ac:dyDescent="0.3">
      <c r="A126" s="748" t="s">
        <v>115</v>
      </c>
      <c r="B126" s="748"/>
      <c r="C126" s="748"/>
      <c r="D126" s="748"/>
      <c r="E126" s="748"/>
      <c r="F126" s="748"/>
      <c r="G126" s="748"/>
      <c r="H126" s="748"/>
      <c r="I126" s="748"/>
      <c r="J126" s="748"/>
      <c r="K126" s="748"/>
      <c r="L126" s="748"/>
      <c r="M126" s="748"/>
      <c r="N126" s="748"/>
      <c r="O126" s="748"/>
      <c r="P126" s="748"/>
    </row>
    <row r="127" spans="1:16" x14ac:dyDescent="0.3">
      <c r="A127" s="748"/>
      <c r="B127" s="748"/>
      <c r="C127" s="748"/>
      <c r="D127" s="748"/>
      <c r="E127" s="748"/>
      <c r="F127" s="748"/>
      <c r="G127" s="748"/>
      <c r="H127" s="748"/>
      <c r="I127" s="748"/>
      <c r="J127" s="748"/>
      <c r="K127" s="748"/>
      <c r="L127" s="748"/>
      <c r="M127" s="748"/>
      <c r="N127" s="748"/>
      <c r="O127" s="748"/>
      <c r="P127" s="748"/>
    </row>
    <row r="128" spans="1:16" x14ac:dyDescent="0.3">
      <c r="A128" s="82" t="s">
        <v>42</v>
      </c>
      <c r="B128" s="449" t="s">
        <v>43</v>
      </c>
      <c r="C128" s="449" t="s">
        <v>44</v>
      </c>
      <c r="D128" s="464" t="s">
        <v>116</v>
      </c>
      <c r="E128" s="450" t="s">
        <v>46</v>
      </c>
      <c r="F128" s="461" t="s">
        <v>47</v>
      </c>
      <c r="G128" s="461" t="s">
        <v>180</v>
      </c>
      <c r="H128" s="451">
        <v>24033568.609999999</v>
      </c>
      <c r="I128" s="451"/>
      <c r="J128" s="451">
        <f t="shared" ref="J128:J131" si="14">H128+I128</f>
        <v>24033568.609999999</v>
      </c>
      <c r="K128" s="451">
        <v>0</v>
      </c>
      <c r="L128" s="451"/>
      <c r="M128" s="451">
        <f t="shared" ref="M128:M131" si="15">K128+L128</f>
        <v>0</v>
      </c>
      <c r="N128" s="451">
        <v>0</v>
      </c>
      <c r="O128" s="451"/>
      <c r="P128" s="451">
        <f t="shared" ref="P128:P140" si="16">N128+O128</f>
        <v>0</v>
      </c>
    </row>
    <row r="129" spans="1:16" ht="36" x14ac:dyDescent="0.3">
      <c r="A129" s="36" t="s">
        <v>210</v>
      </c>
      <c r="B129" s="449" t="s">
        <v>43</v>
      </c>
      <c r="C129" s="449" t="s">
        <v>44</v>
      </c>
      <c r="D129" s="464" t="s">
        <v>116</v>
      </c>
      <c r="E129" s="450" t="s">
        <v>46</v>
      </c>
      <c r="F129" s="461" t="s">
        <v>209</v>
      </c>
      <c r="G129" s="461" t="s">
        <v>180</v>
      </c>
      <c r="H129" s="451">
        <v>53302.15</v>
      </c>
      <c r="I129" s="451"/>
      <c r="J129" s="451">
        <f t="shared" si="14"/>
        <v>53302.15</v>
      </c>
      <c r="K129" s="451"/>
      <c r="L129" s="451"/>
      <c r="M129" s="451"/>
      <c r="N129" s="451"/>
      <c r="O129" s="451"/>
      <c r="P129" s="451"/>
    </row>
    <row r="130" spans="1:16" x14ac:dyDescent="0.3">
      <c r="A130" s="82" t="s">
        <v>50</v>
      </c>
      <c r="B130" s="449" t="s">
        <v>43</v>
      </c>
      <c r="C130" s="449" t="s">
        <v>44</v>
      </c>
      <c r="D130" s="464" t="s">
        <v>116</v>
      </c>
      <c r="E130" s="450" t="s">
        <v>51</v>
      </c>
      <c r="F130" s="461" t="s">
        <v>52</v>
      </c>
      <c r="G130" s="461" t="s">
        <v>180</v>
      </c>
      <c r="H130" s="451">
        <v>5105802.3600000003</v>
      </c>
      <c r="I130" s="451"/>
      <c r="J130" s="451">
        <f t="shared" si="14"/>
        <v>5105802.3600000003</v>
      </c>
      <c r="K130" s="451">
        <v>0</v>
      </c>
      <c r="L130" s="451"/>
      <c r="M130" s="451">
        <f t="shared" si="15"/>
        <v>0</v>
      </c>
      <c r="N130" s="451">
        <v>0</v>
      </c>
      <c r="O130" s="451"/>
      <c r="P130" s="451">
        <f t="shared" si="16"/>
        <v>0</v>
      </c>
    </row>
    <row r="131" spans="1:16" x14ac:dyDescent="0.3">
      <c r="A131" s="82" t="s">
        <v>118</v>
      </c>
      <c r="B131" s="449" t="s">
        <v>43</v>
      </c>
      <c r="C131" s="449" t="s">
        <v>44</v>
      </c>
      <c r="D131" s="464" t="s">
        <v>116</v>
      </c>
      <c r="E131" s="450" t="s">
        <v>54</v>
      </c>
      <c r="F131" s="461" t="s">
        <v>119</v>
      </c>
      <c r="G131" s="461" t="s">
        <v>180</v>
      </c>
      <c r="H131" s="451">
        <v>47000</v>
      </c>
      <c r="I131" s="451"/>
      <c r="J131" s="451">
        <f t="shared" si="14"/>
        <v>47000</v>
      </c>
      <c r="K131" s="451">
        <v>0</v>
      </c>
      <c r="L131" s="451"/>
      <c r="M131" s="451">
        <f t="shared" si="15"/>
        <v>0</v>
      </c>
      <c r="N131" s="451">
        <v>0</v>
      </c>
      <c r="O131" s="451"/>
      <c r="P131" s="451">
        <f t="shared" si="16"/>
        <v>0</v>
      </c>
    </row>
    <row r="132" spans="1:16" x14ac:dyDescent="0.3">
      <c r="A132" s="715" t="s">
        <v>178</v>
      </c>
      <c r="B132" s="715"/>
      <c r="C132" s="715"/>
      <c r="D132" s="715"/>
      <c r="E132" s="715"/>
      <c r="F132" s="715"/>
      <c r="G132" s="715"/>
      <c r="H132" s="495">
        <f>SUM(H128:H131)</f>
        <v>29239673.119999997</v>
      </c>
      <c r="I132" s="495">
        <f t="shared" ref="I132:P132" si="17">SUM(I128:I131)</f>
        <v>0</v>
      </c>
      <c r="J132" s="495">
        <f t="shared" si="17"/>
        <v>29239673.119999997</v>
      </c>
      <c r="K132" s="495">
        <f t="shared" si="17"/>
        <v>0</v>
      </c>
      <c r="L132" s="495">
        <f t="shared" si="17"/>
        <v>0</v>
      </c>
      <c r="M132" s="495">
        <f t="shared" si="17"/>
        <v>0</v>
      </c>
      <c r="N132" s="495">
        <f t="shared" si="17"/>
        <v>0</v>
      </c>
      <c r="O132" s="495">
        <f t="shared" si="17"/>
        <v>0</v>
      </c>
      <c r="P132" s="495">
        <f t="shared" si="17"/>
        <v>0</v>
      </c>
    </row>
    <row r="133" spans="1:16" x14ac:dyDescent="0.3">
      <c r="A133" s="82" t="s">
        <v>42</v>
      </c>
      <c r="B133" s="449" t="s">
        <v>43</v>
      </c>
      <c r="C133" s="449" t="s">
        <v>100</v>
      </c>
      <c r="D133" s="464" t="s">
        <v>121</v>
      </c>
      <c r="E133" s="450" t="s">
        <v>46</v>
      </c>
      <c r="F133" s="461" t="s">
        <v>47</v>
      </c>
      <c r="G133" s="461" t="s">
        <v>180</v>
      </c>
      <c r="H133" s="451">
        <v>40678851.689999998</v>
      </c>
      <c r="I133" s="451"/>
      <c r="J133" s="451">
        <f t="shared" ref="J133:J140" si="18">H133+I133</f>
        <v>40678851.689999998</v>
      </c>
      <c r="K133" s="451">
        <v>0</v>
      </c>
      <c r="L133" s="451"/>
      <c r="M133" s="451">
        <f t="shared" ref="M133:M140" si="19">K133+L133</f>
        <v>0</v>
      </c>
      <c r="N133" s="451">
        <v>0</v>
      </c>
      <c r="O133" s="451"/>
      <c r="P133" s="451">
        <f t="shared" si="16"/>
        <v>0</v>
      </c>
    </row>
    <row r="134" spans="1:16" ht="36" x14ac:dyDescent="0.3">
      <c r="A134" s="36" t="s">
        <v>210</v>
      </c>
      <c r="B134" s="449" t="s">
        <v>43</v>
      </c>
      <c r="C134" s="449" t="s">
        <v>100</v>
      </c>
      <c r="D134" s="464" t="s">
        <v>121</v>
      </c>
      <c r="E134" s="450" t="s">
        <v>46</v>
      </c>
      <c r="F134" s="461" t="s">
        <v>209</v>
      </c>
      <c r="G134" s="461" t="s">
        <v>180</v>
      </c>
      <c r="H134" s="451">
        <v>97358.290000000008</v>
      </c>
      <c r="I134" s="451"/>
      <c r="J134" s="451">
        <f t="shared" si="18"/>
        <v>97358.290000000008</v>
      </c>
      <c r="K134" s="451"/>
      <c r="L134" s="451"/>
      <c r="M134" s="451"/>
      <c r="N134" s="451"/>
      <c r="O134" s="451"/>
      <c r="P134" s="451"/>
    </row>
    <row r="135" spans="1:16" x14ac:dyDescent="0.3">
      <c r="A135" s="82" t="s">
        <v>50</v>
      </c>
      <c r="B135" s="449" t="s">
        <v>43</v>
      </c>
      <c r="C135" s="449" t="s">
        <v>100</v>
      </c>
      <c r="D135" s="464" t="s">
        <v>121</v>
      </c>
      <c r="E135" s="450" t="s">
        <v>51</v>
      </c>
      <c r="F135" s="461" t="s">
        <v>52</v>
      </c>
      <c r="G135" s="461" t="s">
        <v>180</v>
      </c>
      <c r="H135" s="451">
        <v>8983667.3300000001</v>
      </c>
      <c r="I135" s="451"/>
      <c r="J135" s="451">
        <f t="shared" si="18"/>
        <v>8983667.3300000001</v>
      </c>
      <c r="K135" s="451">
        <v>0</v>
      </c>
      <c r="L135" s="451"/>
      <c r="M135" s="451">
        <f t="shared" si="19"/>
        <v>0</v>
      </c>
      <c r="N135" s="451">
        <v>0</v>
      </c>
      <c r="O135" s="451"/>
      <c r="P135" s="451">
        <f t="shared" si="16"/>
        <v>0</v>
      </c>
    </row>
    <row r="136" spans="1:16" x14ac:dyDescent="0.3">
      <c r="A136" s="82" t="s">
        <v>118</v>
      </c>
      <c r="B136" s="449" t="s">
        <v>43</v>
      </c>
      <c r="C136" s="449" t="s">
        <v>100</v>
      </c>
      <c r="D136" s="464" t="s">
        <v>121</v>
      </c>
      <c r="E136" s="450" t="s">
        <v>54</v>
      </c>
      <c r="F136" s="461" t="s">
        <v>119</v>
      </c>
      <c r="G136" s="461" t="s">
        <v>180</v>
      </c>
      <c r="H136" s="451">
        <v>49414</v>
      </c>
      <c r="I136" s="451"/>
      <c r="J136" s="451">
        <f t="shared" si="18"/>
        <v>49414</v>
      </c>
      <c r="K136" s="451">
        <v>0</v>
      </c>
      <c r="L136" s="451"/>
      <c r="M136" s="451">
        <f t="shared" si="19"/>
        <v>0</v>
      </c>
      <c r="N136" s="451">
        <v>0</v>
      </c>
      <c r="O136" s="451"/>
      <c r="P136" s="451">
        <f t="shared" si="16"/>
        <v>0</v>
      </c>
    </row>
    <row r="137" spans="1:16" x14ac:dyDescent="0.3">
      <c r="A137" s="82" t="s">
        <v>236</v>
      </c>
      <c r="B137" s="449" t="s">
        <v>43</v>
      </c>
      <c r="C137" s="449" t="s">
        <v>100</v>
      </c>
      <c r="D137" s="464" t="s">
        <v>121</v>
      </c>
      <c r="E137" s="450" t="s">
        <v>54</v>
      </c>
      <c r="F137" s="461" t="s">
        <v>235</v>
      </c>
      <c r="G137" s="461" t="s">
        <v>180</v>
      </c>
      <c r="H137" s="451">
        <v>1572331.31</v>
      </c>
      <c r="I137" s="451"/>
      <c r="J137" s="451">
        <f t="shared" si="18"/>
        <v>1572331.31</v>
      </c>
      <c r="K137" s="451"/>
      <c r="L137" s="451"/>
      <c r="M137" s="451"/>
      <c r="N137" s="451"/>
      <c r="O137" s="451"/>
      <c r="P137" s="451"/>
    </row>
    <row r="138" spans="1:16" x14ac:dyDescent="0.3">
      <c r="A138" s="40" t="s">
        <v>91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92</v>
      </c>
      <c r="G138" s="461" t="s">
        <v>180</v>
      </c>
      <c r="H138" s="451">
        <v>94353.600000000006</v>
      </c>
      <c r="I138" s="451"/>
      <c r="J138" s="451">
        <f t="shared" si="18"/>
        <v>94353.600000000006</v>
      </c>
      <c r="K138" s="451"/>
      <c r="L138" s="451"/>
      <c r="M138" s="451"/>
      <c r="N138" s="451"/>
      <c r="O138" s="451"/>
      <c r="P138" s="451"/>
    </row>
    <row r="139" spans="1:16" ht="24" x14ac:dyDescent="0.3">
      <c r="A139" s="82" t="s">
        <v>214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213</v>
      </c>
      <c r="G139" s="461" t="s">
        <v>180</v>
      </c>
      <c r="H139" s="451">
        <v>12746</v>
      </c>
      <c r="I139" s="451"/>
      <c r="J139" s="451">
        <f t="shared" si="18"/>
        <v>12746</v>
      </c>
      <c r="K139" s="451">
        <v>0</v>
      </c>
      <c r="L139" s="451"/>
      <c r="M139" s="451">
        <f t="shared" si="19"/>
        <v>0</v>
      </c>
      <c r="N139" s="451">
        <v>0</v>
      </c>
      <c r="O139" s="451"/>
      <c r="P139" s="451">
        <f t="shared" si="16"/>
        <v>0</v>
      </c>
    </row>
    <row r="140" spans="1:16" x14ac:dyDescent="0.3">
      <c r="A140" s="82" t="s">
        <v>122</v>
      </c>
      <c r="B140" s="449" t="s">
        <v>43</v>
      </c>
      <c r="C140" s="449" t="s">
        <v>123</v>
      </c>
      <c r="D140" s="464" t="s">
        <v>121</v>
      </c>
      <c r="E140" s="450" t="s">
        <v>54</v>
      </c>
      <c r="F140" s="461" t="s">
        <v>124</v>
      </c>
      <c r="G140" s="461" t="s">
        <v>180</v>
      </c>
      <c r="H140" s="451">
        <v>4200</v>
      </c>
      <c r="I140" s="451"/>
      <c r="J140" s="451">
        <f t="shared" si="18"/>
        <v>4200</v>
      </c>
      <c r="K140" s="451">
        <v>0</v>
      </c>
      <c r="L140" s="451"/>
      <c r="M140" s="451">
        <f t="shared" si="19"/>
        <v>0</v>
      </c>
      <c r="N140" s="451">
        <v>0</v>
      </c>
      <c r="O140" s="451"/>
      <c r="P140" s="451">
        <f t="shared" si="16"/>
        <v>0</v>
      </c>
    </row>
    <row r="141" spans="1:16" x14ac:dyDescent="0.3">
      <c r="A141" s="715" t="s">
        <v>178</v>
      </c>
      <c r="B141" s="715"/>
      <c r="C141" s="715"/>
      <c r="D141" s="715"/>
      <c r="E141" s="715"/>
      <c r="F141" s="715"/>
      <c r="G141" s="715"/>
      <c r="H141" s="495">
        <f>SUM(H133:H140)</f>
        <v>51492922.219999999</v>
      </c>
      <c r="I141" s="495">
        <f t="shared" ref="I141:P141" si="20">SUM(I133:I140)</f>
        <v>0</v>
      </c>
      <c r="J141" s="495">
        <f t="shared" si="20"/>
        <v>51492922.219999999</v>
      </c>
      <c r="K141" s="495">
        <f t="shared" si="20"/>
        <v>0</v>
      </c>
      <c r="L141" s="495">
        <f t="shared" si="20"/>
        <v>0</v>
      </c>
      <c r="M141" s="495">
        <f t="shared" si="20"/>
        <v>0</v>
      </c>
      <c r="N141" s="495">
        <f t="shared" si="20"/>
        <v>0</v>
      </c>
      <c r="O141" s="495">
        <f t="shared" si="20"/>
        <v>0</v>
      </c>
      <c r="P141" s="495">
        <f t="shared" si="20"/>
        <v>0</v>
      </c>
    </row>
    <row r="142" spans="1:16" x14ac:dyDescent="0.3">
      <c r="A142" s="706" t="s">
        <v>179</v>
      </c>
      <c r="B142" s="706"/>
      <c r="C142" s="706"/>
      <c r="D142" s="706"/>
      <c r="E142" s="706"/>
      <c r="F142" s="706"/>
      <c r="G142" s="706"/>
      <c r="H142" s="495">
        <f>H132+H141</f>
        <v>80732595.340000004</v>
      </c>
      <c r="I142" s="495">
        <f t="shared" ref="I142:P142" si="21">I132+I141</f>
        <v>0</v>
      </c>
      <c r="J142" s="495">
        <f t="shared" si="21"/>
        <v>80732595.340000004</v>
      </c>
      <c r="K142" s="495">
        <f t="shared" si="21"/>
        <v>0</v>
      </c>
      <c r="L142" s="495">
        <f t="shared" si="21"/>
        <v>0</v>
      </c>
      <c r="M142" s="495">
        <f t="shared" si="21"/>
        <v>0</v>
      </c>
      <c r="N142" s="495">
        <f t="shared" si="21"/>
        <v>0</v>
      </c>
      <c r="O142" s="495">
        <f t="shared" si="21"/>
        <v>0</v>
      </c>
      <c r="P142" s="495">
        <f t="shared" si="21"/>
        <v>0</v>
      </c>
    </row>
    <row r="143" spans="1:16" x14ac:dyDescent="0.3">
      <c r="A143" s="750" t="s">
        <v>201</v>
      </c>
      <c r="B143" s="751"/>
      <c r="C143" s="751"/>
      <c r="D143" s="751"/>
      <c r="E143" s="751"/>
      <c r="F143" s="751"/>
      <c r="G143" s="751"/>
      <c r="H143" s="751"/>
      <c r="I143" s="751"/>
      <c r="J143" s="751"/>
      <c r="K143" s="751"/>
      <c r="L143" s="751"/>
      <c r="M143" s="751"/>
      <c r="N143" s="751"/>
      <c r="O143" s="751"/>
      <c r="P143" s="752"/>
    </row>
    <row r="144" spans="1:16" x14ac:dyDescent="0.3">
      <c r="A144" s="82" t="s">
        <v>42</v>
      </c>
      <c r="B144" s="449" t="s">
        <v>43</v>
      </c>
      <c r="C144" s="449" t="s">
        <v>100</v>
      </c>
      <c r="D144" s="464" t="s">
        <v>202</v>
      </c>
      <c r="E144" s="450" t="s">
        <v>46</v>
      </c>
      <c r="F144" s="461" t="s">
        <v>47</v>
      </c>
      <c r="G144" s="461" t="s">
        <v>203</v>
      </c>
      <c r="H144" s="451">
        <v>4554000</v>
      </c>
      <c r="I144" s="451"/>
      <c r="J144" s="465">
        <f t="shared" ref="J144:J145" si="22">H144+I144</f>
        <v>4554000</v>
      </c>
      <c r="K144" s="451">
        <v>0</v>
      </c>
      <c r="L144" s="451"/>
      <c r="M144" s="465">
        <f t="shared" ref="M144:M145" si="23">K144+L144</f>
        <v>0</v>
      </c>
      <c r="N144" s="451">
        <v>0</v>
      </c>
      <c r="O144" s="147"/>
      <c r="P144" s="148">
        <f t="shared" ref="P144:P145" si="24">N144+O144</f>
        <v>0</v>
      </c>
    </row>
    <row r="145" spans="1:16" x14ac:dyDescent="0.3">
      <c r="A145" s="82" t="s">
        <v>50</v>
      </c>
      <c r="B145" s="449" t="s">
        <v>43</v>
      </c>
      <c r="C145" s="449" t="s">
        <v>100</v>
      </c>
      <c r="D145" s="464" t="s">
        <v>202</v>
      </c>
      <c r="E145" s="450" t="s">
        <v>51</v>
      </c>
      <c r="F145" s="461" t="s">
        <v>52</v>
      </c>
      <c r="G145" s="461" t="s">
        <v>203</v>
      </c>
      <c r="H145" s="451">
        <v>1375308</v>
      </c>
      <c r="I145" s="451"/>
      <c r="J145" s="465">
        <f t="shared" si="22"/>
        <v>1375308</v>
      </c>
      <c r="K145" s="451">
        <v>0</v>
      </c>
      <c r="L145" s="451"/>
      <c r="M145" s="465">
        <f t="shared" si="23"/>
        <v>0</v>
      </c>
      <c r="N145" s="451">
        <v>0</v>
      </c>
      <c r="O145" s="147"/>
      <c r="P145" s="148">
        <f t="shared" si="24"/>
        <v>0</v>
      </c>
    </row>
    <row r="146" spans="1:16" ht="15" thickBot="1" x14ac:dyDescent="0.35">
      <c r="A146" s="728" t="s">
        <v>204</v>
      </c>
      <c r="B146" s="728"/>
      <c r="C146" s="728"/>
      <c r="D146" s="728"/>
      <c r="E146" s="728"/>
      <c r="F146" s="728"/>
      <c r="G146" s="728"/>
      <c r="H146" s="149">
        <f>SUM(H144:H145)</f>
        <v>5929308</v>
      </c>
      <c r="I146" s="149">
        <f t="shared" ref="I146:P146" si="25">SUM(I144:I145)</f>
        <v>0</v>
      </c>
      <c r="J146" s="149">
        <f t="shared" si="25"/>
        <v>5929308</v>
      </c>
      <c r="K146" s="149">
        <f t="shared" si="25"/>
        <v>0</v>
      </c>
      <c r="L146" s="149">
        <f t="shared" si="25"/>
        <v>0</v>
      </c>
      <c r="M146" s="149">
        <f t="shared" si="25"/>
        <v>0</v>
      </c>
      <c r="N146" s="149">
        <f t="shared" si="25"/>
        <v>0</v>
      </c>
      <c r="O146" s="149">
        <f t="shared" si="25"/>
        <v>0</v>
      </c>
      <c r="P146" s="149">
        <f t="shared" si="25"/>
        <v>0</v>
      </c>
    </row>
    <row r="147" spans="1:16" ht="15" thickBot="1" x14ac:dyDescent="0.35">
      <c r="A147" s="753" t="s">
        <v>205</v>
      </c>
      <c r="B147" s="754"/>
      <c r="C147" s="754"/>
      <c r="D147" s="754"/>
      <c r="E147" s="754"/>
      <c r="F147" s="754"/>
      <c r="G147" s="754"/>
      <c r="H147" s="754"/>
      <c r="I147" s="754"/>
      <c r="J147" s="754"/>
      <c r="K147" s="754"/>
      <c r="L147" s="754"/>
      <c r="M147" s="754"/>
      <c r="N147" s="754"/>
      <c r="O147" s="754"/>
      <c r="P147" s="755"/>
    </row>
    <row r="148" spans="1:16" x14ac:dyDescent="0.3">
      <c r="A148" s="150" t="s">
        <v>42</v>
      </c>
      <c r="B148" s="466" t="s">
        <v>43</v>
      </c>
      <c r="C148" s="466" t="s">
        <v>100</v>
      </c>
      <c r="D148" s="466" t="s">
        <v>206</v>
      </c>
      <c r="E148" s="466" t="s">
        <v>46</v>
      </c>
      <c r="F148" s="466" t="s">
        <v>47</v>
      </c>
      <c r="G148" s="461" t="s">
        <v>207</v>
      </c>
      <c r="H148" s="467">
        <v>251508</v>
      </c>
      <c r="I148" s="468"/>
      <c r="J148" s="465">
        <f t="shared" ref="J148:J149" si="26">H148+I148</f>
        <v>251508</v>
      </c>
      <c r="K148" s="465">
        <v>0</v>
      </c>
      <c r="L148" s="469"/>
      <c r="M148" s="465">
        <f t="shared" ref="M148:M149" si="27">K148+L148</f>
        <v>0</v>
      </c>
      <c r="N148" s="451">
        <v>0</v>
      </c>
      <c r="O148" s="147"/>
      <c r="P148" s="148">
        <f t="shared" ref="P148:P149" si="28">N148+O148</f>
        <v>0</v>
      </c>
    </row>
    <row r="149" spans="1:16" x14ac:dyDescent="0.3">
      <c r="A149" s="37" t="s">
        <v>50</v>
      </c>
      <c r="B149" s="470" t="s">
        <v>43</v>
      </c>
      <c r="C149" s="470" t="s">
        <v>100</v>
      </c>
      <c r="D149" s="470" t="s">
        <v>206</v>
      </c>
      <c r="E149" s="470" t="s">
        <v>51</v>
      </c>
      <c r="F149" s="470" t="s">
        <v>52</v>
      </c>
      <c r="G149" s="471" t="s">
        <v>207</v>
      </c>
      <c r="H149" s="472">
        <v>75955.42</v>
      </c>
      <c r="I149" s="473"/>
      <c r="J149" s="474">
        <f t="shared" si="26"/>
        <v>75955.42</v>
      </c>
      <c r="K149" s="474">
        <v>0</v>
      </c>
      <c r="L149" s="475"/>
      <c r="M149" s="474">
        <f t="shared" si="27"/>
        <v>0</v>
      </c>
      <c r="N149" s="476">
        <v>0</v>
      </c>
      <c r="O149" s="163"/>
      <c r="P149" s="164">
        <f t="shared" si="28"/>
        <v>0</v>
      </c>
    </row>
    <row r="150" spans="1:16" x14ac:dyDescent="0.3">
      <c r="A150" s="706" t="s">
        <v>208</v>
      </c>
      <c r="B150" s="706"/>
      <c r="C150" s="706"/>
      <c r="D150" s="706"/>
      <c r="E150" s="706"/>
      <c r="F150" s="706"/>
      <c r="G150" s="706"/>
      <c r="H150" s="496">
        <f>SUM(H148:H149)</f>
        <v>327463.42</v>
      </c>
      <c r="I150" s="496">
        <f>SUM(I148:I149)</f>
        <v>0</v>
      </c>
      <c r="J150" s="496">
        <f>H150+I150</f>
        <v>327463.42</v>
      </c>
      <c r="K150" s="496">
        <f t="shared" ref="K150" si="29">SUM(K148:K149)</f>
        <v>0</v>
      </c>
      <c r="L150" s="496"/>
      <c r="M150" s="496"/>
      <c r="N150" s="496">
        <f>SUM(N148:N149)</f>
        <v>0</v>
      </c>
      <c r="O150" s="496"/>
      <c r="P150" s="496"/>
    </row>
    <row r="151" spans="1:16" ht="30" customHeight="1" x14ac:dyDescent="0.3">
      <c r="A151" s="756" t="s">
        <v>216</v>
      </c>
      <c r="B151" s="757"/>
      <c r="C151" s="757"/>
      <c r="D151" s="757"/>
      <c r="E151" s="757"/>
      <c r="F151" s="757"/>
      <c r="G151" s="757"/>
      <c r="H151" s="757"/>
      <c r="I151" s="757"/>
      <c r="J151" s="757"/>
      <c r="K151" s="757"/>
      <c r="L151" s="757"/>
      <c r="M151" s="757"/>
      <c r="N151" s="757"/>
      <c r="O151" s="757"/>
      <c r="P151" s="758"/>
    </row>
    <row r="152" spans="1:16" x14ac:dyDescent="0.3">
      <c r="A152" s="150" t="s">
        <v>42</v>
      </c>
      <c r="B152" s="466" t="s">
        <v>43</v>
      </c>
      <c r="C152" s="466" t="s">
        <v>100</v>
      </c>
      <c r="D152" s="464" t="s">
        <v>217</v>
      </c>
      <c r="E152" s="464" t="s">
        <v>46</v>
      </c>
      <c r="F152" s="466" t="s">
        <v>47</v>
      </c>
      <c r="G152" s="461" t="s">
        <v>218</v>
      </c>
      <c r="H152" s="477">
        <v>99000</v>
      </c>
      <c r="I152" s="477"/>
      <c r="J152" s="465">
        <f t="shared" ref="J152:J153" si="30">H152+I152</f>
        <v>99000</v>
      </c>
      <c r="K152" s="451">
        <v>0</v>
      </c>
      <c r="L152" s="454"/>
      <c r="M152" s="465">
        <f t="shared" ref="M152:M153" si="31">K152+L152</f>
        <v>0</v>
      </c>
      <c r="N152" s="451">
        <v>0</v>
      </c>
      <c r="O152" s="147"/>
      <c r="P152" s="148">
        <f t="shared" ref="P152:P153" si="32">N152+O152</f>
        <v>0</v>
      </c>
    </row>
    <row r="153" spans="1:16" x14ac:dyDescent="0.3">
      <c r="A153" s="37" t="s">
        <v>50</v>
      </c>
      <c r="B153" s="470" t="s">
        <v>43</v>
      </c>
      <c r="C153" s="470" t="s">
        <v>100</v>
      </c>
      <c r="D153" s="464" t="s">
        <v>217</v>
      </c>
      <c r="E153" s="464" t="s">
        <v>51</v>
      </c>
      <c r="F153" s="470" t="s">
        <v>52</v>
      </c>
      <c r="G153" s="461" t="s">
        <v>218</v>
      </c>
      <c r="H153" s="477">
        <v>29898</v>
      </c>
      <c r="I153" s="477"/>
      <c r="J153" s="474">
        <f t="shared" si="30"/>
        <v>29898</v>
      </c>
      <c r="K153" s="451">
        <v>0</v>
      </c>
      <c r="L153" s="454"/>
      <c r="M153" s="474">
        <f t="shared" si="31"/>
        <v>0</v>
      </c>
      <c r="N153" s="451">
        <v>0</v>
      </c>
      <c r="O153" s="147"/>
      <c r="P153" s="164">
        <f t="shared" si="32"/>
        <v>0</v>
      </c>
    </row>
    <row r="154" spans="1:16" x14ac:dyDescent="0.3">
      <c r="A154" s="706" t="s">
        <v>215</v>
      </c>
      <c r="B154" s="706"/>
      <c r="C154" s="706"/>
      <c r="D154" s="706"/>
      <c r="E154" s="706"/>
      <c r="F154" s="706"/>
      <c r="G154" s="706"/>
      <c r="H154" s="496">
        <f>SUM(H152:H153)</f>
        <v>128898</v>
      </c>
      <c r="I154" s="496">
        <f t="shared" ref="I154:P154" si="33">SUM(I152:I153)</f>
        <v>0</v>
      </c>
      <c r="J154" s="496">
        <f t="shared" si="33"/>
        <v>128898</v>
      </c>
      <c r="K154" s="496">
        <f t="shared" si="33"/>
        <v>0</v>
      </c>
      <c r="L154" s="496">
        <f t="shared" si="33"/>
        <v>0</v>
      </c>
      <c r="M154" s="496">
        <f t="shared" si="33"/>
        <v>0</v>
      </c>
      <c r="N154" s="496">
        <f t="shared" si="33"/>
        <v>0</v>
      </c>
      <c r="O154" s="496">
        <f t="shared" si="33"/>
        <v>0</v>
      </c>
      <c r="P154" s="496">
        <f t="shared" si="33"/>
        <v>0</v>
      </c>
    </row>
    <row r="155" spans="1:16" ht="28.95" customHeight="1" x14ac:dyDescent="0.3">
      <c r="A155" s="759" t="s">
        <v>160</v>
      </c>
      <c r="B155" s="760"/>
      <c r="C155" s="760"/>
      <c r="D155" s="760"/>
      <c r="E155" s="760"/>
      <c r="F155" s="760"/>
      <c r="G155" s="760"/>
      <c r="H155" s="760"/>
      <c r="I155" s="760"/>
      <c r="J155" s="760"/>
      <c r="K155" s="760"/>
      <c r="L155" s="760"/>
      <c r="M155" s="760"/>
      <c r="N155" s="760"/>
      <c r="O155" s="760"/>
      <c r="P155" s="761"/>
    </row>
    <row r="156" spans="1:16" ht="26.4" x14ac:dyDescent="0.3">
      <c r="A156" s="104" t="s">
        <v>161</v>
      </c>
      <c r="B156" s="455">
        <v>10</v>
      </c>
      <c r="C156" s="455" t="s">
        <v>162</v>
      </c>
      <c r="D156" s="460" t="s">
        <v>163</v>
      </c>
      <c r="E156" s="460" t="s">
        <v>174</v>
      </c>
      <c r="F156" s="460" t="s">
        <v>165</v>
      </c>
      <c r="G156" s="460" t="s">
        <v>182</v>
      </c>
      <c r="H156" s="451">
        <v>1916000</v>
      </c>
      <c r="I156" s="451"/>
      <c r="J156" s="451">
        <f>H156+I156</f>
        <v>1916000</v>
      </c>
      <c r="K156" s="451">
        <v>0</v>
      </c>
      <c r="L156" s="451"/>
      <c r="M156" s="451">
        <f>K156+L156</f>
        <v>0</v>
      </c>
      <c r="N156" s="451">
        <v>0</v>
      </c>
      <c r="O156" s="463"/>
      <c r="P156" s="451">
        <f>N156+O156</f>
        <v>0</v>
      </c>
    </row>
    <row r="157" spans="1:16" x14ac:dyDescent="0.3">
      <c r="A157" s="708" t="s">
        <v>167</v>
      </c>
      <c r="B157" s="709"/>
      <c r="C157" s="709"/>
      <c r="D157" s="709"/>
      <c r="E157" s="709"/>
      <c r="F157" s="709"/>
      <c r="G157" s="710"/>
      <c r="H157" s="495">
        <f t="shared" ref="H157:P157" si="34">SUM(H156:H156)</f>
        <v>1916000</v>
      </c>
      <c r="I157" s="495">
        <f t="shared" si="34"/>
        <v>0</v>
      </c>
      <c r="J157" s="495">
        <f t="shared" si="34"/>
        <v>1916000</v>
      </c>
      <c r="K157" s="495">
        <f t="shared" si="34"/>
        <v>0</v>
      </c>
      <c r="L157" s="495">
        <f t="shared" si="34"/>
        <v>0</v>
      </c>
      <c r="M157" s="495">
        <f t="shared" si="34"/>
        <v>0</v>
      </c>
      <c r="N157" s="495">
        <f t="shared" si="34"/>
        <v>0</v>
      </c>
      <c r="O157" s="495">
        <f t="shared" si="34"/>
        <v>0</v>
      </c>
      <c r="P157" s="495">
        <f t="shared" si="34"/>
        <v>0</v>
      </c>
    </row>
    <row r="158" spans="1:16" ht="25.2" customHeight="1" x14ac:dyDescent="0.3">
      <c r="A158" s="711" t="s">
        <v>168</v>
      </c>
      <c r="B158" s="712"/>
      <c r="C158" s="712"/>
      <c r="D158" s="712"/>
      <c r="E158" s="712"/>
      <c r="F158" s="712"/>
      <c r="G158" s="712"/>
      <c r="H158" s="712"/>
      <c r="I158" s="712"/>
      <c r="J158" s="712"/>
      <c r="K158" s="712"/>
      <c r="L158" s="712"/>
      <c r="M158" s="712"/>
      <c r="N158" s="712"/>
      <c r="O158" s="712"/>
      <c r="P158" s="713"/>
    </row>
    <row r="159" spans="1:16" ht="25.2" customHeight="1" x14ac:dyDescent="0.3">
      <c r="A159" s="82" t="s">
        <v>236</v>
      </c>
      <c r="B159" s="106" t="s">
        <v>43</v>
      </c>
      <c r="C159" s="106" t="s">
        <v>100</v>
      </c>
      <c r="D159" s="107" t="s">
        <v>169</v>
      </c>
      <c r="E159" s="107" t="s">
        <v>54</v>
      </c>
      <c r="F159" s="107" t="s">
        <v>235</v>
      </c>
      <c r="G159" s="108" t="s">
        <v>170</v>
      </c>
      <c r="H159" s="451">
        <v>24196.5</v>
      </c>
      <c r="I159" s="451"/>
      <c r="J159" s="451">
        <f>H159+I159</f>
        <v>24196.5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ht="25.2" customHeight="1" x14ac:dyDescent="0.3">
      <c r="A160" s="105" t="s">
        <v>175</v>
      </c>
      <c r="B160" s="455" t="s">
        <v>172</v>
      </c>
      <c r="C160" s="455" t="s">
        <v>173</v>
      </c>
      <c r="D160" s="460" t="s">
        <v>169</v>
      </c>
      <c r="E160" s="460" t="s">
        <v>174</v>
      </c>
      <c r="F160" s="460" t="s">
        <v>171</v>
      </c>
      <c r="G160" s="460" t="s">
        <v>170</v>
      </c>
      <c r="H160" s="451">
        <v>93777</v>
      </c>
      <c r="I160" s="451"/>
      <c r="J160" s="451">
        <f>H160+I160</f>
        <v>93777</v>
      </c>
      <c r="K160" s="451">
        <v>0</v>
      </c>
      <c r="L160" s="451"/>
      <c r="M160" s="451">
        <f>K160+L160</f>
        <v>0</v>
      </c>
      <c r="N160" s="451">
        <v>0</v>
      </c>
      <c r="O160" s="463"/>
      <c r="P160" s="451">
        <f>N160+O160</f>
        <v>0</v>
      </c>
    </row>
    <row r="161" spans="1:16" ht="26.4" x14ac:dyDescent="0.3">
      <c r="A161" s="105" t="s">
        <v>161</v>
      </c>
      <c r="B161" s="106" t="s">
        <v>43</v>
      </c>
      <c r="C161" s="106" t="s">
        <v>100</v>
      </c>
      <c r="D161" s="107" t="s">
        <v>169</v>
      </c>
      <c r="E161" s="107" t="s">
        <v>164</v>
      </c>
      <c r="F161" s="107" t="s">
        <v>165</v>
      </c>
      <c r="G161" s="108" t="s">
        <v>170</v>
      </c>
      <c r="H161" s="451">
        <v>1077130</v>
      </c>
      <c r="I161" s="451"/>
      <c r="J161" s="451">
        <f>H161+I161</f>
        <v>1077130</v>
      </c>
      <c r="K161" s="451">
        <v>0</v>
      </c>
      <c r="L161" s="451"/>
      <c r="M161" s="451">
        <f t="shared" ref="M161:M162" si="35">K161+L161</f>
        <v>0</v>
      </c>
      <c r="N161" s="451">
        <v>0</v>
      </c>
      <c r="O161" s="463"/>
      <c r="P161" s="451">
        <f t="shared" ref="P161:P162" si="36">N161+O161</f>
        <v>0</v>
      </c>
    </row>
    <row r="162" spans="1:16" x14ac:dyDescent="0.3">
      <c r="A162" s="40" t="s">
        <v>91</v>
      </c>
      <c r="B162" s="106" t="s">
        <v>43</v>
      </c>
      <c r="C162" s="106" t="s">
        <v>100</v>
      </c>
      <c r="D162" s="107" t="s">
        <v>169</v>
      </c>
      <c r="E162" s="107" t="s">
        <v>164</v>
      </c>
      <c r="F162" s="107" t="s">
        <v>92</v>
      </c>
      <c r="G162" s="108" t="s">
        <v>170</v>
      </c>
      <c r="H162" s="451">
        <v>1717.5</v>
      </c>
      <c r="I162" s="451"/>
      <c r="J162" s="451">
        <f>H162+I162</f>
        <v>1717.5</v>
      </c>
      <c r="K162" s="451">
        <v>0</v>
      </c>
      <c r="L162" s="451"/>
      <c r="M162" s="451">
        <f t="shared" si="35"/>
        <v>0</v>
      </c>
      <c r="N162" s="451">
        <v>0</v>
      </c>
      <c r="O162" s="463"/>
      <c r="P162" s="451">
        <f t="shared" si="36"/>
        <v>0</v>
      </c>
    </row>
    <row r="163" spans="1:16" x14ac:dyDescent="0.3">
      <c r="A163" s="708" t="s">
        <v>176</v>
      </c>
      <c r="B163" s="709"/>
      <c r="C163" s="709"/>
      <c r="D163" s="709"/>
      <c r="E163" s="709"/>
      <c r="F163" s="709"/>
      <c r="G163" s="710"/>
      <c r="H163" s="495">
        <f>SUM(H159:H162)</f>
        <v>1196821</v>
      </c>
      <c r="I163" s="495">
        <f t="shared" ref="I163:P163" si="37">SUM(I159:I162)</f>
        <v>0</v>
      </c>
      <c r="J163" s="495">
        <f t="shared" si="37"/>
        <v>1196821</v>
      </c>
      <c r="K163" s="495">
        <f t="shared" si="37"/>
        <v>0</v>
      </c>
      <c r="L163" s="495">
        <f t="shared" si="37"/>
        <v>0</v>
      </c>
      <c r="M163" s="495">
        <f t="shared" si="37"/>
        <v>0</v>
      </c>
      <c r="N163" s="495">
        <f t="shared" si="37"/>
        <v>0</v>
      </c>
      <c r="O163" s="495">
        <f t="shared" si="37"/>
        <v>0</v>
      </c>
      <c r="P163" s="495">
        <f t="shared" si="37"/>
        <v>0</v>
      </c>
    </row>
    <row r="164" spans="1:16" x14ac:dyDescent="0.3">
      <c r="A164" s="717" t="s">
        <v>187</v>
      </c>
      <c r="B164" s="718"/>
      <c r="C164" s="718"/>
      <c r="D164" s="718"/>
      <c r="E164" s="718"/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9"/>
    </row>
    <row r="165" spans="1:16" x14ac:dyDescent="0.3">
      <c r="A165" s="129" t="s">
        <v>81</v>
      </c>
      <c r="B165" s="130" t="s">
        <v>43</v>
      </c>
      <c r="C165" s="131" t="s">
        <v>100</v>
      </c>
      <c r="D165" s="131" t="s">
        <v>188</v>
      </c>
      <c r="E165" s="131">
        <v>244</v>
      </c>
      <c r="F165" s="131" t="s">
        <v>82</v>
      </c>
      <c r="G165" s="132" t="s">
        <v>189</v>
      </c>
      <c r="H165" s="451">
        <v>3150000</v>
      </c>
      <c r="I165" s="451"/>
      <c r="J165" s="451">
        <f>H165+I165</f>
        <v>3150000</v>
      </c>
      <c r="K165" s="451">
        <v>0</v>
      </c>
      <c r="L165" s="451"/>
      <c r="M165" s="451">
        <f t="shared" ref="M165" si="38">K165+L165</f>
        <v>0</v>
      </c>
      <c r="N165" s="451">
        <v>0</v>
      </c>
      <c r="O165" s="463"/>
      <c r="P165" s="451">
        <f t="shared" ref="P165" si="39">N165+O165</f>
        <v>0</v>
      </c>
    </row>
    <row r="166" spans="1:16" x14ac:dyDescent="0.3">
      <c r="A166" s="708" t="s">
        <v>190</v>
      </c>
      <c r="B166" s="709"/>
      <c r="C166" s="709"/>
      <c r="D166" s="709"/>
      <c r="E166" s="709"/>
      <c r="F166" s="709"/>
      <c r="G166" s="710"/>
      <c r="H166" s="495">
        <f>SUM(H165)</f>
        <v>3150000</v>
      </c>
      <c r="I166" s="495">
        <f t="shared" ref="I166:P166" si="40">SUM(I165)</f>
        <v>0</v>
      </c>
      <c r="J166" s="495">
        <f t="shared" si="40"/>
        <v>3150000</v>
      </c>
      <c r="K166" s="495">
        <f t="shared" si="40"/>
        <v>0</v>
      </c>
      <c r="L166" s="495">
        <f t="shared" si="40"/>
        <v>0</v>
      </c>
      <c r="M166" s="495">
        <f t="shared" si="40"/>
        <v>0</v>
      </c>
      <c r="N166" s="495">
        <f t="shared" si="40"/>
        <v>0</v>
      </c>
      <c r="O166" s="495">
        <f t="shared" si="40"/>
        <v>0</v>
      </c>
      <c r="P166" s="495">
        <f t="shared" si="40"/>
        <v>0</v>
      </c>
    </row>
    <row r="167" spans="1:16" x14ac:dyDescent="0.3">
      <c r="A167" s="720" t="s">
        <v>191</v>
      </c>
      <c r="B167" s="721"/>
      <c r="C167" s="721"/>
      <c r="D167" s="721"/>
      <c r="E167" s="721"/>
      <c r="F167" s="721"/>
      <c r="G167" s="721"/>
      <c r="H167" s="721"/>
      <c r="I167" s="721"/>
      <c r="J167" s="721"/>
      <c r="K167" s="721"/>
      <c r="L167" s="721"/>
      <c r="M167" s="721"/>
      <c r="N167" s="721"/>
      <c r="O167" s="721"/>
      <c r="P167" s="722"/>
    </row>
    <row r="168" spans="1:16" x14ac:dyDescent="0.3">
      <c r="A168" s="133" t="s">
        <v>259</v>
      </c>
      <c r="B168" s="133" t="s">
        <v>172</v>
      </c>
      <c r="C168" s="133" t="s">
        <v>173</v>
      </c>
      <c r="D168" s="134" t="s">
        <v>193</v>
      </c>
      <c r="E168" s="134" t="s">
        <v>174</v>
      </c>
      <c r="F168" s="134" t="s">
        <v>171</v>
      </c>
      <c r="G168" s="132" t="s">
        <v>195</v>
      </c>
      <c r="H168" s="451">
        <v>9394</v>
      </c>
      <c r="I168" s="451"/>
      <c r="J168" s="451">
        <f t="shared" ref="J168:J171" si="41">H168+I168</f>
        <v>9394</v>
      </c>
      <c r="K168" s="451">
        <v>0</v>
      </c>
      <c r="L168" s="451"/>
      <c r="M168" s="451">
        <f t="shared" ref="M168:M171" si="42">K168+L168</f>
        <v>0</v>
      </c>
      <c r="N168" s="451">
        <v>0</v>
      </c>
      <c r="O168" s="463"/>
      <c r="P168" s="451">
        <f t="shared" ref="P168:P171" si="43">N168+O168</f>
        <v>0</v>
      </c>
    </row>
    <row r="169" spans="1:16" x14ac:dyDescent="0.3">
      <c r="A169" s="133" t="s">
        <v>259</v>
      </c>
      <c r="B169" s="133" t="s">
        <v>172</v>
      </c>
      <c r="C169" s="133" t="s">
        <v>173</v>
      </c>
      <c r="D169" s="134" t="s">
        <v>194</v>
      </c>
      <c r="E169" s="134" t="s">
        <v>174</v>
      </c>
      <c r="F169" s="134" t="s">
        <v>171</v>
      </c>
      <c r="G169" s="132" t="s">
        <v>48</v>
      </c>
      <c r="H169" s="451">
        <v>4026</v>
      </c>
      <c r="I169" s="451"/>
      <c r="J169" s="451">
        <f t="shared" si="41"/>
        <v>4026</v>
      </c>
      <c r="K169" s="451">
        <v>0</v>
      </c>
      <c r="L169" s="451"/>
      <c r="M169" s="451">
        <f t="shared" si="42"/>
        <v>0</v>
      </c>
      <c r="N169" s="451">
        <v>0</v>
      </c>
      <c r="O169" s="463"/>
      <c r="P169" s="451">
        <f t="shared" si="43"/>
        <v>0</v>
      </c>
    </row>
    <row r="170" spans="1:16" ht="26.4" x14ac:dyDescent="0.3">
      <c r="A170" s="133" t="s">
        <v>192</v>
      </c>
      <c r="B170" s="133" t="s">
        <v>172</v>
      </c>
      <c r="C170" s="133" t="s">
        <v>173</v>
      </c>
      <c r="D170" s="134" t="s">
        <v>193</v>
      </c>
      <c r="E170" s="134" t="s">
        <v>164</v>
      </c>
      <c r="F170" s="134" t="s">
        <v>165</v>
      </c>
      <c r="G170" s="132" t="s">
        <v>195</v>
      </c>
      <c r="H170" s="451">
        <v>1359589</v>
      </c>
      <c r="I170" s="451"/>
      <c r="J170" s="451">
        <f t="shared" si="41"/>
        <v>1359589</v>
      </c>
      <c r="K170" s="451">
        <v>0</v>
      </c>
      <c r="L170" s="451"/>
      <c r="M170" s="451">
        <f t="shared" si="42"/>
        <v>0</v>
      </c>
      <c r="N170" s="451">
        <v>0</v>
      </c>
      <c r="O170" s="463"/>
      <c r="P170" s="451">
        <f t="shared" si="43"/>
        <v>0</v>
      </c>
    </row>
    <row r="171" spans="1:16" ht="26.4" x14ac:dyDescent="0.3">
      <c r="A171" s="133" t="s">
        <v>192</v>
      </c>
      <c r="B171" s="133" t="s">
        <v>172</v>
      </c>
      <c r="C171" s="133" t="s">
        <v>173</v>
      </c>
      <c r="D171" s="134" t="s">
        <v>194</v>
      </c>
      <c r="E171" s="134" t="s">
        <v>164</v>
      </c>
      <c r="F171" s="134" t="s">
        <v>165</v>
      </c>
      <c r="G171" s="132" t="s">
        <v>48</v>
      </c>
      <c r="H171" s="451">
        <v>582681</v>
      </c>
      <c r="I171" s="451"/>
      <c r="J171" s="451">
        <f t="shared" si="41"/>
        <v>582681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x14ac:dyDescent="0.3">
      <c r="A172" s="708" t="s">
        <v>196</v>
      </c>
      <c r="B172" s="709"/>
      <c r="C172" s="709"/>
      <c r="D172" s="709"/>
      <c r="E172" s="709"/>
      <c r="F172" s="709"/>
      <c r="G172" s="710"/>
      <c r="H172" s="495">
        <f>SUM(H168:H171)</f>
        <v>1955690</v>
      </c>
      <c r="I172" s="495">
        <f t="shared" ref="I172:P172" si="44">SUM(I168:I171)</f>
        <v>0</v>
      </c>
      <c r="J172" s="495">
        <f>SUM(J168:J171)</f>
        <v>1955690</v>
      </c>
      <c r="K172" s="495">
        <f t="shared" si="44"/>
        <v>0</v>
      </c>
      <c r="L172" s="495">
        <f t="shared" si="44"/>
        <v>0</v>
      </c>
      <c r="M172" s="495">
        <f t="shared" si="44"/>
        <v>0</v>
      </c>
      <c r="N172" s="495">
        <f t="shared" si="44"/>
        <v>0</v>
      </c>
      <c r="O172" s="495">
        <f t="shared" si="44"/>
        <v>0</v>
      </c>
      <c r="P172" s="495">
        <f t="shared" si="44"/>
        <v>0</v>
      </c>
    </row>
    <row r="173" spans="1:16" x14ac:dyDescent="0.3">
      <c r="A173" s="738" t="s">
        <v>260</v>
      </c>
      <c r="B173" s="739"/>
      <c r="C173" s="739"/>
      <c r="D173" s="739"/>
      <c r="E173" s="739"/>
      <c r="F173" s="739"/>
      <c r="G173" s="739"/>
      <c r="H173" s="739"/>
      <c r="I173" s="739"/>
      <c r="J173" s="739"/>
      <c r="K173" s="739"/>
      <c r="L173" s="739"/>
      <c r="M173" s="739"/>
      <c r="N173" s="739"/>
      <c r="O173" s="739"/>
      <c r="P173" s="740"/>
    </row>
    <row r="174" spans="1:16" x14ac:dyDescent="0.3">
      <c r="A174" s="40" t="s">
        <v>73</v>
      </c>
      <c r="B174" s="133" t="s">
        <v>43</v>
      </c>
      <c r="C174" s="133" t="s">
        <v>100</v>
      </c>
      <c r="D174" s="134" t="s">
        <v>224</v>
      </c>
      <c r="E174" s="134" t="s">
        <v>54</v>
      </c>
      <c r="F174" s="134" t="s">
        <v>74</v>
      </c>
      <c r="G174" s="132" t="s">
        <v>225</v>
      </c>
      <c r="H174" s="451">
        <v>305248.5</v>
      </c>
      <c r="I174" s="451"/>
      <c r="J174" s="451">
        <f t="shared" ref="J174:J179" si="45">H174+I174</f>
        <v>305248.5</v>
      </c>
      <c r="K174" s="451">
        <v>0</v>
      </c>
      <c r="L174" s="451"/>
      <c r="M174" s="451">
        <f t="shared" ref="M174:M185" si="46">K174+L174</f>
        <v>0</v>
      </c>
      <c r="N174" s="451">
        <v>0</v>
      </c>
      <c r="O174" s="463"/>
      <c r="P174" s="451">
        <f t="shared" ref="P174:P185" si="47">N174+O174</f>
        <v>0</v>
      </c>
    </row>
    <row r="175" spans="1:16" x14ac:dyDescent="0.3">
      <c r="A175" s="82" t="s">
        <v>220</v>
      </c>
      <c r="B175" s="133" t="s">
        <v>43</v>
      </c>
      <c r="C175" s="133" t="s">
        <v>100</v>
      </c>
      <c r="D175" s="134" t="s">
        <v>224</v>
      </c>
      <c r="E175" s="134" t="s">
        <v>54</v>
      </c>
      <c r="F175" s="134" t="s">
        <v>219</v>
      </c>
      <c r="G175" s="132" t="s">
        <v>225</v>
      </c>
      <c r="H175" s="451">
        <v>1363461.3</v>
      </c>
      <c r="I175" s="451"/>
      <c r="J175" s="451">
        <f t="shared" si="45"/>
        <v>1363461.3</v>
      </c>
      <c r="K175" s="451">
        <v>0</v>
      </c>
      <c r="L175" s="451"/>
      <c r="M175" s="451">
        <f t="shared" si="46"/>
        <v>0</v>
      </c>
      <c r="N175" s="451">
        <v>0</v>
      </c>
      <c r="O175" s="463"/>
      <c r="P175" s="451">
        <f t="shared" si="47"/>
        <v>0</v>
      </c>
    </row>
    <row r="176" spans="1:16" x14ac:dyDescent="0.3">
      <c r="A176" s="40" t="s">
        <v>91</v>
      </c>
      <c r="B176" s="133" t="s">
        <v>43</v>
      </c>
      <c r="C176" s="133" t="s">
        <v>100</v>
      </c>
      <c r="D176" s="134" t="s">
        <v>226</v>
      </c>
      <c r="E176" s="134" t="s">
        <v>54</v>
      </c>
      <c r="F176" s="134" t="s">
        <v>92</v>
      </c>
      <c r="G176" s="132" t="s">
        <v>225</v>
      </c>
      <c r="H176" s="451">
        <v>34990.199999999997</v>
      </c>
      <c r="I176" s="451"/>
      <c r="J176" s="451">
        <f>H176+I176</f>
        <v>34990.199999999997</v>
      </c>
      <c r="K176" s="451"/>
      <c r="L176" s="451"/>
      <c r="M176" s="451"/>
      <c r="N176" s="451"/>
      <c r="O176" s="463"/>
      <c r="P176" s="451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74</v>
      </c>
      <c r="G177" s="132" t="s">
        <v>48</v>
      </c>
      <c r="H177" s="451">
        <v>33916.5</v>
      </c>
      <c r="I177" s="451"/>
      <c r="J177" s="451">
        <f>H177+I177</f>
        <v>33916.5</v>
      </c>
      <c r="K177" s="451">
        <v>0</v>
      </c>
      <c r="L177" s="451"/>
      <c r="M177" s="451">
        <f>K177+L177</f>
        <v>0</v>
      </c>
      <c r="N177" s="451">
        <v>0</v>
      </c>
      <c r="O177" s="463"/>
      <c r="P177" s="451">
        <f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219</v>
      </c>
      <c r="G178" s="132" t="s">
        <v>48</v>
      </c>
      <c r="H178" s="451">
        <v>151495.70000000001</v>
      </c>
      <c r="I178" s="451"/>
      <c r="J178" s="451">
        <f t="shared" si="45"/>
        <v>151495.70000000001</v>
      </c>
      <c r="K178" s="451">
        <v>0</v>
      </c>
      <c r="L178" s="451"/>
      <c r="M178" s="451">
        <f t="shared" si="46"/>
        <v>0</v>
      </c>
      <c r="N178" s="451">
        <v>0</v>
      </c>
      <c r="O178" s="463"/>
      <c r="P178" s="451">
        <f t="shared" si="47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333" t="s">
        <v>48</v>
      </c>
      <c r="H179" s="451">
        <v>3887.8</v>
      </c>
      <c r="I179" s="451"/>
      <c r="J179" s="451">
        <f t="shared" si="45"/>
        <v>3887.8</v>
      </c>
      <c r="K179" s="451"/>
      <c r="L179" s="451"/>
      <c r="M179" s="451"/>
      <c r="N179" s="451"/>
      <c r="O179" s="463"/>
      <c r="P179" s="451"/>
    </row>
    <row r="180" spans="1:16" x14ac:dyDescent="0.3">
      <c r="A180" s="708" t="s">
        <v>230</v>
      </c>
      <c r="B180" s="709"/>
      <c r="C180" s="709"/>
      <c r="D180" s="709"/>
      <c r="E180" s="709"/>
      <c r="F180" s="709"/>
      <c r="G180" s="710"/>
      <c r="H180" s="495">
        <f>SUM(H174:H179)</f>
        <v>1893000</v>
      </c>
      <c r="I180" s="495">
        <f t="shared" ref="I180:P180" si="48">SUM(I174:I179)</f>
        <v>0</v>
      </c>
      <c r="J180" s="495">
        <f t="shared" si="48"/>
        <v>1893000</v>
      </c>
      <c r="K180" s="495">
        <f t="shared" si="48"/>
        <v>0</v>
      </c>
      <c r="L180" s="495">
        <f t="shared" si="48"/>
        <v>0</v>
      </c>
      <c r="M180" s="495">
        <f t="shared" si="48"/>
        <v>0</v>
      </c>
      <c r="N180" s="495">
        <f t="shared" si="48"/>
        <v>0</v>
      </c>
      <c r="O180" s="495">
        <f t="shared" si="48"/>
        <v>0</v>
      </c>
      <c r="P180" s="495">
        <f t="shared" si="48"/>
        <v>0</v>
      </c>
    </row>
    <row r="181" spans="1:16" x14ac:dyDescent="0.3">
      <c r="A181" s="717" t="s">
        <v>245</v>
      </c>
      <c r="B181" s="718"/>
      <c r="C181" s="718"/>
      <c r="D181" s="718"/>
      <c r="E181" s="718"/>
      <c r="F181" s="718"/>
      <c r="G181" s="718"/>
      <c r="H181" s="718"/>
      <c r="I181" s="718"/>
      <c r="J181" s="718"/>
      <c r="K181" s="718"/>
      <c r="L181" s="718"/>
      <c r="M181" s="718"/>
      <c r="N181" s="718"/>
      <c r="O181" s="718"/>
      <c r="P181" s="719"/>
    </row>
    <row r="182" spans="1:16" x14ac:dyDescent="0.3">
      <c r="A182" s="129" t="s">
        <v>81</v>
      </c>
      <c r="B182" s="133" t="s">
        <v>43</v>
      </c>
      <c r="C182" s="133" t="s">
        <v>243</v>
      </c>
      <c r="D182" s="134" t="s">
        <v>242</v>
      </c>
      <c r="E182" s="134" t="s">
        <v>54</v>
      </c>
      <c r="F182" s="134" t="s">
        <v>82</v>
      </c>
      <c r="G182" s="132" t="s">
        <v>244</v>
      </c>
      <c r="H182" s="451">
        <v>417539.76999999996</v>
      </c>
      <c r="I182" s="451"/>
      <c r="J182" s="451">
        <f>SUM(H182:I182)</f>
        <v>417539.76999999996</v>
      </c>
      <c r="K182" s="451">
        <v>0</v>
      </c>
      <c r="L182" s="451"/>
      <c r="M182" s="451">
        <f t="shared" si="46"/>
        <v>0</v>
      </c>
      <c r="N182" s="451">
        <v>0</v>
      </c>
      <c r="O182" s="463"/>
      <c r="P182" s="451">
        <f t="shared" si="47"/>
        <v>0</v>
      </c>
    </row>
    <row r="183" spans="1:16" x14ac:dyDescent="0.3">
      <c r="A183" s="40" t="s">
        <v>241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240</v>
      </c>
      <c r="G183" s="132" t="s">
        <v>244</v>
      </c>
      <c r="H183" s="451">
        <v>18586</v>
      </c>
      <c r="I183" s="451"/>
      <c r="J183" s="451">
        <f t="shared" ref="J183:J185" si="49">SUM(H183:I183)</f>
        <v>18586</v>
      </c>
      <c r="K183" s="451">
        <v>0</v>
      </c>
      <c r="L183" s="451"/>
      <c r="M183" s="451">
        <f t="shared" si="46"/>
        <v>0</v>
      </c>
      <c r="N183" s="451">
        <v>0</v>
      </c>
      <c r="O183" s="463"/>
      <c r="P183" s="451">
        <f t="shared" si="47"/>
        <v>0</v>
      </c>
    </row>
    <row r="184" spans="1:16" x14ac:dyDescent="0.3">
      <c r="A184" s="40" t="s">
        <v>91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92</v>
      </c>
      <c r="G184" s="132" t="s">
        <v>244</v>
      </c>
      <c r="H184" s="451">
        <v>82686.27</v>
      </c>
      <c r="I184" s="451"/>
      <c r="J184" s="451">
        <f t="shared" si="49"/>
        <v>82686.27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ht="24" x14ac:dyDescent="0.3">
      <c r="A185" s="40" t="s">
        <v>83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346" t="s">
        <v>84</v>
      </c>
      <c r="G185" s="132" t="s">
        <v>244</v>
      </c>
      <c r="H185" s="451">
        <v>4077.7300000000005</v>
      </c>
      <c r="I185" s="451"/>
      <c r="J185" s="451">
        <f t="shared" si="49"/>
        <v>4077.7300000000005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708" t="s">
        <v>246</v>
      </c>
      <c r="B186" s="709"/>
      <c r="C186" s="709"/>
      <c r="D186" s="709"/>
      <c r="E186" s="709"/>
      <c r="F186" s="709"/>
      <c r="G186" s="710"/>
      <c r="H186" s="495">
        <f>SUM(H182:H185)</f>
        <v>522889.76999999996</v>
      </c>
      <c r="I186" s="495">
        <f t="shared" ref="I186:P186" si="50">SUM(I182:I185)</f>
        <v>0</v>
      </c>
      <c r="J186" s="495">
        <f t="shared" si="50"/>
        <v>522889.76999999996</v>
      </c>
      <c r="K186" s="495">
        <f t="shared" si="50"/>
        <v>0</v>
      </c>
      <c r="L186" s="495">
        <f t="shared" si="50"/>
        <v>0</v>
      </c>
      <c r="M186" s="495">
        <f t="shared" si="50"/>
        <v>0</v>
      </c>
      <c r="N186" s="495">
        <f t="shared" si="50"/>
        <v>0</v>
      </c>
      <c r="O186" s="495">
        <f t="shared" si="50"/>
        <v>0</v>
      </c>
      <c r="P186" s="495">
        <f t="shared" si="50"/>
        <v>0</v>
      </c>
    </row>
    <row r="187" spans="1:16" x14ac:dyDescent="0.3">
      <c r="A187" s="701" t="s">
        <v>131</v>
      </c>
      <c r="B187" s="701"/>
      <c r="C187" s="701"/>
      <c r="D187" s="701"/>
      <c r="E187" s="701"/>
      <c r="F187" s="701"/>
      <c r="G187" s="701"/>
      <c r="H187" s="103">
        <f t="shared" ref="H187:P187" si="51">H67+H106+H109+H121+H125+H157+H163+H142+H166+H172+H150+H146+H154+H180+H186</f>
        <v>130426435.09999999</v>
      </c>
      <c r="I187" s="103">
        <f t="shared" si="51"/>
        <v>0</v>
      </c>
      <c r="J187" s="103">
        <f t="shared" si="51"/>
        <v>130426435.09999999</v>
      </c>
      <c r="K187" s="103">
        <f t="shared" si="51"/>
        <v>33521479.18</v>
      </c>
      <c r="L187" s="103">
        <f t="shared" si="51"/>
        <v>0</v>
      </c>
      <c r="M187" s="103">
        <f t="shared" si="51"/>
        <v>33521479.18</v>
      </c>
      <c r="N187" s="103">
        <f t="shared" si="51"/>
        <v>34259965.640000001</v>
      </c>
      <c r="O187" s="103">
        <f t="shared" si="51"/>
        <v>0</v>
      </c>
      <c r="P187" s="103">
        <f t="shared" si="51"/>
        <v>34259965.640000001</v>
      </c>
    </row>
    <row r="188" spans="1:1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6" x14ac:dyDescent="0.3">
      <c r="A189" s="72" t="s">
        <v>132</v>
      </c>
      <c r="B189" s="73"/>
      <c r="C189" s="72"/>
      <c r="D189" s="72"/>
      <c r="E189" s="698" t="s">
        <v>133</v>
      </c>
      <c r="F189" s="698"/>
      <c r="G189" s="698"/>
      <c r="H189" s="1"/>
      <c r="I189" s="1"/>
      <c r="J189" s="1"/>
      <c r="K189" s="1"/>
      <c r="L189" s="1"/>
      <c r="M189" s="1"/>
      <c r="N189" s="1"/>
    </row>
    <row r="190" spans="1:16" x14ac:dyDescent="0.3">
      <c r="A190" s="2" t="s">
        <v>134</v>
      </c>
      <c r="B190" s="696" t="s">
        <v>135</v>
      </c>
      <c r="C190" s="699"/>
      <c r="D190" s="699"/>
      <c r="E190" s="699" t="s">
        <v>136</v>
      </c>
      <c r="F190" s="699"/>
      <c r="G190" s="699"/>
      <c r="H190" s="1"/>
      <c r="I190" s="1"/>
      <c r="J190" s="1"/>
      <c r="K190" s="1"/>
      <c r="L190" s="1"/>
      <c r="M190" s="1"/>
      <c r="N190" s="1"/>
    </row>
    <row r="191" spans="1:16" x14ac:dyDescent="0.3">
      <c r="A191" s="2"/>
      <c r="B191" s="447"/>
      <c r="C191" s="447"/>
      <c r="D191" s="447"/>
      <c r="E191" s="447"/>
      <c r="F191" s="447"/>
      <c r="G191" s="447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152</v>
      </c>
      <c r="B192" s="73"/>
      <c r="C192" s="75"/>
      <c r="D192" s="75"/>
      <c r="E192" s="5"/>
      <c r="F192" s="695" t="s">
        <v>138</v>
      </c>
      <c r="G192" s="695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7"/>
      <c r="D193" s="697"/>
      <c r="E193" s="76"/>
      <c r="F193" s="697" t="s">
        <v>136</v>
      </c>
      <c r="G193" s="697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2"/>
      <c r="C194" s="2"/>
      <c r="D194" s="2"/>
      <c r="E194" s="2"/>
      <c r="F194" s="2"/>
      <c r="G194" s="2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361</v>
      </c>
      <c r="B195" s="73"/>
      <c r="C195" s="75"/>
      <c r="D195" s="75"/>
      <c r="E195" s="5"/>
      <c r="F195" s="695" t="s">
        <v>140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141</v>
      </c>
      <c r="B196" s="696" t="s">
        <v>135</v>
      </c>
      <c r="C196" s="697"/>
      <c r="D196" s="697"/>
      <c r="E196" s="76"/>
      <c r="F196" s="697" t="s">
        <v>362</v>
      </c>
      <c r="G196" s="697"/>
      <c r="H196" s="1"/>
      <c r="I196" s="1"/>
      <c r="J196" s="1"/>
      <c r="K196" s="1"/>
      <c r="L196" s="1"/>
      <c r="M196" s="1"/>
      <c r="N196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6:P127"/>
    <mergeCell ref="A67:G67"/>
    <mergeCell ref="A68:P68"/>
    <mergeCell ref="A106:G106"/>
    <mergeCell ref="A107:P107"/>
    <mergeCell ref="A109:G109"/>
    <mergeCell ref="A110:N111"/>
    <mergeCell ref="A115:G115"/>
    <mergeCell ref="A120:G120"/>
    <mergeCell ref="A121:G121"/>
    <mergeCell ref="A122:N122"/>
    <mergeCell ref="A125:G125"/>
    <mergeCell ref="A158:P158"/>
    <mergeCell ref="A132:G132"/>
    <mergeCell ref="A141:G141"/>
    <mergeCell ref="A142:G142"/>
    <mergeCell ref="A143:P143"/>
    <mergeCell ref="A146:G146"/>
    <mergeCell ref="A147:P147"/>
    <mergeCell ref="A150:G150"/>
    <mergeCell ref="A151:P151"/>
    <mergeCell ref="A154:G154"/>
    <mergeCell ref="A155:P155"/>
    <mergeCell ref="A157:G157"/>
    <mergeCell ref="B190:D190"/>
    <mergeCell ref="E190:G190"/>
    <mergeCell ref="A163:G163"/>
    <mergeCell ref="A164:P164"/>
    <mergeCell ref="A166:G166"/>
    <mergeCell ref="A167:P167"/>
    <mergeCell ref="A172:G172"/>
    <mergeCell ref="A173:P173"/>
    <mergeCell ref="A180:G180"/>
    <mergeCell ref="A181:P181"/>
    <mergeCell ref="A186:G186"/>
    <mergeCell ref="A187:G187"/>
    <mergeCell ref="E189:G189"/>
    <mergeCell ref="F192:G192"/>
    <mergeCell ref="B193:D193"/>
    <mergeCell ref="F193:G193"/>
    <mergeCell ref="F195:G195"/>
    <mergeCell ref="B196:D196"/>
    <mergeCell ref="F196:G196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7"/>
  <sheetViews>
    <sheetView topLeftCell="A163" zoomScale="70" zoomScaleNormal="70" workbookViewId="0">
      <selection activeCell="I73" sqref="I7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363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00"/>
      <c r="B22" s="500"/>
      <c r="C22" s="500"/>
      <c r="D22" s="500"/>
      <c r="E22" s="500"/>
      <c r="F22" s="500"/>
      <c r="G22" s="500"/>
      <c r="H22" s="500"/>
      <c r="I22" s="500"/>
      <c r="J22" s="500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364</v>
      </c>
      <c r="C24" s="747"/>
      <c r="D24" s="747"/>
      <c r="E24" s="747"/>
      <c r="F24" s="747"/>
      <c r="G24" s="747"/>
      <c r="H24" s="747"/>
      <c r="I24" s="747"/>
      <c r="J24" s="494" t="str">
        <f>H19</f>
        <v>10 сентября 2025</v>
      </c>
      <c r="K24" s="1"/>
      <c r="L24" s="1"/>
      <c r="M24" s="1"/>
      <c r="P24" s="500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02"/>
      <c r="M25" s="502"/>
      <c r="O25" s="502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02"/>
      <c r="M26" s="502"/>
      <c r="O26" s="502" t="s">
        <v>16</v>
      </c>
      <c r="P26" s="491" t="str">
        <f>H19</f>
        <v>10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03"/>
      <c r="I27" s="503"/>
      <c r="J27" s="503"/>
      <c r="K27" s="480"/>
      <c r="L27" s="506"/>
      <c r="M27" s="506"/>
      <c r="N27" s="480"/>
      <c r="O27" s="506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03"/>
      <c r="I28" s="503"/>
      <c r="J28" s="503"/>
      <c r="K28" s="480"/>
      <c r="L28" s="506"/>
      <c r="M28" s="506"/>
      <c r="N28" s="480"/>
      <c r="O28" s="506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06"/>
      <c r="M29" s="506"/>
      <c r="N29" s="480"/>
      <c r="O29" s="506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06"/>
      <c r="M30" s="506"/>
      <c r="N30" s="480"/>
      <c r="O30" s="506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06"/>
      <c r="M31" s="506"/>
      <c r="N31" s="480"/>
      <c r="O31" s="506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06"/>
      <c r="M32" s="506"/>
      <c r="N32" s="480"/>
      <c r="O32" s="506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45905</v>
      </c>
      <c r="I34" s="505" t="s">
        <v>150</v>
      </c>
      <c r="J34" s="505" t="s">
        <v>151</v>
      </c>
      <c r="K34" s="488">
        <f>H34</f>
        <v>45905</v>
      </c>
      <c r="L34" s="505" t="s">
        <v>150</v>
      </c>
      <c r="M34" s="505" t="s">
        <v>151</v>
      </c>
      <c r="N34" s="488">
        <f>H34</f>
        <v>45905</v>
      </c>
      <c r="O34" s="505" t="s">
        <v>150</v>
      </c>
      <c r="P34" s="505" t="s">
        <v>151</v>
      </c>
    </row>
    <row r="35" spans="1:16" x14ac:dyDescent="0.3">
      <c r="A35" s="504">
        <v>1</v>
      </c>
      <c r="B35" s="504">
        <f t="shared" ref="B35:G35" si="0">SUM(A35+1)</f>
        <v>2</v>
      </c>
      <c r="C35" s="504">
        <f t="shared" si="0"/>
        <v>3</v>
      </c>
      <c r="D35" s="504">
        <f t="shared" si="0"/>
        <v>4</v>
      </c>
      <c r="E35" s="504">
        <f t="shared" si="0"/>
        <v>5</v>
      </c>
      <c r="F35" s="504">
        <f t="shared" si="0"/>
        <v>6</v>
      </c>
      <c r="G35" s="504">
        <f t="shared" si="0"/>
        <v>7</v>
      </c>
      <c r="H35" s="504">
        <v>8</v>
      </c>
      <c r="I35" s="504">
        <v>9</v>
      </c>
      <c r="J35" s="504">
        <v>10</v>
      </c>
      <c r="K35" s="504">
        <v>11</v>
      </c>
      <c r="L35" s="504">
        <v>12</v>
      </c>
      <c r="M35" s="504">
        <v>13</v>
      </c>
      <c r="N35" s="504">
        <v>14</v>
      </c>
      <c r="O35" s="504">
        <v>15</v>
      </c>
      <c r="P35" s="504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172948</v>
      </c>
      <c r="I39" s="451">
        <f>66863.2-66863.2</f>
        <v>0</v>
      </c>
      <c r="J39" s="451">
        <f t="shared" ref="J39:J66" si="1">H39+I39</f>
        <v>172948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8770</v>
      </c>
      <c r="I40" s="451">
        <v>6660</v>
      </c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1128402.1599999999</v>
      </c>
      <c r="I45" s="451">
        <v>451105.78</v>
      </c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299152</v>
      </c>
      <c r="I57" s="451">
        <v>-6660</v>
      </c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12937276.460000001</v>
      </c>
      <c r="I67" s="498">
        <f t="shared" ref="I67:P67" si="4">SUM(I37:I66)</f>
        <v>451105.78</v>
      </c>
      <c r="J67" s="498">
        <f t="shared" si="4"/>
        <v>13388382.24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01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01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/>
      <c r="L70" s="451"/>
      <c r="M70" s="451"/>
      <c r="N70" s="451"/>
      <c r="O70" s="451"/>
      <c r="P70" s="451"/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v>0</v>
      </c>
      <c r="N71" s="451">
        <v>0</v>
      </c>
      <c r="O71" s="451"/>
      <c r="P71" s="451"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389966.72</v>
      </c>
      <c r="I72" s="451">
        <v>66863.199999999997</v>
      </c>
      <c r="J72" s="451">
        <f t="shared" ref="J72:J106" si="5">H72+I72</f>
        <v>456829.92</v>
      </c>
      <c r="K72" s="451">
        <v>20000</v>
      </c>
      <c r="L72" s="451"/>
      <c r="M72" s="451">
        <f t="shared" ref="M72:M106" si="6">K72+L72</f>
        <v>20000</v>
      </c>
      <c r="N72" s="451">
        <v>20000</v>
      </c>
      <c r="O72" s="451"/>
      <c r="P72" s="451">
        <f t="shared" ref="P72:P106" si="7">N72+O72</f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0</v>
      </c>
      <c r="I73" s="451">
        <f>26290+8120</f>
        <v>34410</v>
      </c>
      <c r="J73" s="451">
        <f t="shared" si="5"/>
        <v>34410</v>
      </c>
      <c r="K73" s="451"/>
      <c r="L73" s="451"/>
      <c r="M73" s="451"/>
      <c r="N73" s="451"/>
      <c r="O73" s="451"/>
      <c r="P73" s="451"/>
    </row>
    <row r="74" spans="1:16" x14ac:dyDescent="0.3">
      <c r="A74" s="501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1355613.59</v>
      </c>
      <c r="I74" s="451"/>
      <c r="J74" s="451">
        <f t="shared" si="5"/>
        <v>1355613.59</v>
      </c>
      <c r="K74" s="451">
        <v>1355613.59</v>
      </c>
      <c r="L74" s="451"/>
      <c r="M74" s="451">
        <f t="shared" si="6"/>
        <v>1355613.59</v>
      </c>
      <c r="N74" s="451">
        <v>1355613.59</v>
      </c>
      <c r="O74" s="451"/>
      <c r="P74" s="451">
        <f t="shared" si="7"/>
        <v>1355613.59</v>
      </c>
    </row>
    <row r="75" spans="1:16" x14ac:dyDescent="0.3">
      <c r="A75" s="501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5"/>
        <v>24037.07</v>
      </c>
      <c r="K75" s="451"/>
      <c r="L75" s="451"/>
      <c r="M75" s="451"/>
      <c r="N75" s="451"/>
      <c r="O75" s="451"/>
      <c r="P75" s="451"/>
    </row>
    <row r="76" spans="1:16" x14ac:dyDescent="0.3">
      <c r="A76" s="501" t="s">
        <v>53</v>
      </c>
      <c r="B76" s="449" t="s">
        <v>43</v>
      </c>
      <c r="C76" s="449" t="s">
        <v>100</v>
      </c>
      <c r="D76" s="450" t="s">
        <v>101</v>
      </c>
      <c r="E76" s="452">
        <v>244</v>
      </c>
      <c r="F76" s="452">
        <v>221100</v>
      </c>
      <c r="G76" s="452">
        <v>1000</v>
      </c>
      <c r="H76" s="451">
        <v>300</v>
      </c>
      <c r="I76" s="451"/>
      <c r="J76" s="451">
        <f t="shared" si="5"/>
        <v>300</v>
      </c>
      <c r="K76" s="451">
        <v>0</v>
      </c>
      <c r="L76" s="451"/>
      <c r="M76" s="451">
        <f t="shared" si="6"/>
        <v>0</v>
      </c>
      <c r="N76" s="451">
        <v>0</v>
      </c>
      <c r="O76" s="451"/>
      <c r="P76" s="451">
        <f t="shared" si="7"/>
        <v>0</v>
      </c>
    </row>
    <row r="77" spans="1:16" x14ac:dyDescent="0.3">
      <c r="A77" s="81" t="s">
        <v>58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60</v>
      </c>
      <c r="G77" s="450" t="s">
        <v>48</v>
      </c>
      <c r="H77" s="451">
        <v>4958236.75</v>
      </c>
      <c r="I77" s="451">
        <v>749831.32</v>
      </c>
      <c r="J77" s="451">
        <f t="shared" si="5"/>
        <v>5708068.0700000003</v>
      </c>
      <c r="K77" s="451">
        <v>4226794.0999999996</v>
      </c>
      <c r="L77" s="451"/>
      <c r="M77" s="451">
        <f t="shared" si="6"/>
        <v>4226794.0999999996</v>
      </c>
      <c r="N77" s="451">
        <v>4420314.8899999997</v>
      </c>
      <c r="O77" s="451"/>
      <c r="P77" s="451">
        <f t="shared" si="7"/>
        <v>4420314.8899999997</v>
      </c>
    </row>
    <row r="78" spans="1:16" x14ac:dyDescent="0.3">
      <c r="A78" s="40" t="s">
        <v>61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62</v>
      </c>
      <c r="G78" s="450" t="s">
        <v>48</v>
      </c>
      <c r="H78" s="451">
        <v>1343722.52</v>
      </c>
      <c r="I78" s="451"/>
      <c r="J78" s="451">
        <f t="shared" si="5"/>
        <v>1343722.52</v>
      </c>
      <c r="K78" s="451">
        <v>1902380.6</v>
      </c>
      <c r="L78" s="451"/>
      <c r="M78" s="451">
        <f t="shared" si="6"/>
        <v>1902380.6</v>
      </c>
      <c r="N78" s="451">
        <v>1983351.63</v>
      </c>
      <c r="O78" s="451"/>
      <c r="P78" s="451">
        <f t="shared" si="7"/>
        <v>1983351.63</v>
      </c>
    </row>
    <row r="79" spans="1:16" x14ac:dyDescent="0.3">
      <c r="A79" s="40" t="s">
        <v>63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64</v>
      </c>
      <c r="G79" s="450" t="s">
        <v>48</v>
      </c>
      <c r="H79" s="451">
        <v>121057.60000000001</v>
      </c>
      <c r="I79" s="451"/>
      <c r="J79" s="451">
        <f t="shared" si="5"/>
        <v>121057.60000000001</v>
      </c>
      <c r="K79" s="451">
        <v>172092.96</v>
      </c>
      <c r="L79" s="451"/>
      <c r="M79" s="451">
        <f t="shared" si="6"/>
        <v>172092.96</v>
      </c>
      <c r="N79" s="451">
        <v>179678.2</v>
      </c>
      <c r="O79" s="451"/>
      <c r="P79" s="451">
        <f t="shared" si="7"/>
        <v>179678.2</v>
      </c>
    </row>
    <row r="80" spans="1:16" x14ac:dyDescent="0.3">
      <c r="A80" s="40" t="s">
        <v>65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66</v>
      </c>
      <c r="G80" s="450" t="s">
        <v>48</v>
      </c>
      <c r="H80" s="451">
        <v>182131.20000000001</v>
      </c>
      <c r="I80" s="451"/>
      <c r="J80" s="451">
        <f t="shared" si="5"/>
        <v>182131.20000000001</v>
      </c>
      <c r="K80" s="451">
        <v>295668.96000000002</v>
      </c>
      <c r="L80" s="451"/>
      <c r="M80" s="451">
        <f t="shared" si="6"/>
        <v>295668.96000000002</v>
      </c>
      <c r="N80" s="451">
        <v>308699.12</v>
      </c>
      <c r="O80" s="451"/>
      <c r="P80" s="451">
        <f t="shared" si="7"/>
        <v>308699.12</v>
      </c>
    </row>
    <row r="81" spans="1:16" x14ac:dyDescent="0.3">
      <c r="A81" s="81" t="s">
        <v>67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68</v>
      </c>
      <c r="G81" s="450" t="s">
        <v>48</v>
      </c>
      <c r="H81" s="451">
        <v>48037.41</v>
      </c>
      <c r="I81" s="451"/>
      <c r="J81" s="451">
        <f t="shared" si="5"/>
        <v>48037.41</v>
      </c>
      <c r="K81" s="451">
        <v>84527.22</v>
      </c>
      <c r="L81" s="451"/>
      <c r="M81" s="451">
        <f t="shared" si="6"/>
        <v>84527.22</v>
      </c>
      <c r="N81" s="451">
        <v>86184.55</v>
      </c>
      <c r="O81" s="451"/>
      <c r="P81" s="451">
        <f t="shared" si="7"/>
        <v>86184.55</v>
      </c>
    </row>
    <row r="82" spans="1:16" ht="24" x14ac:dyDescent="0.3">
      <c r="A82" s="81" t="s">
        <v>289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288</v>
      </c>
      <c r="G82" s="450" t="s">
        <v>48</v>
      </c>
      <c r="H82" s="451">
        <v>56000</v>
      </c>
      <c r="I82" s="451"/>
      <c r="J82" s="451">
        <f t="shared" si="5"/>
        <v>56000</v>
      </c>
      <c r="K82" s="451">
        <v>0</v>
      </c>
      <c r="L82" s="451"/>
      <c r="M82" s="451">
        <f t="shared" si="6"/>
        <v>0</v>
      </c>
      <c r="N82" s="451">
        <v>0</v>
      </c>
      <c r="O82" s="451"/>
      <c r="P82" s="451">
        <f t="shared" si="7"/>
        <v>0</v>
      </c>
    </row>
    <row r="83" spans="1:16" ht="24" x14ac:dyDescent="0.3">
      <c r="A83" s="40" t="s">
        <v>69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70</v>
      </c>
      <c r="G83" s="450" t="s">
        <v>48</v>
      </c>
      <c r="H83" s="451">
        <v>13000</v>
      </c>
      <c r="I83" s="451"/>
      <c r="J83" s="451">
        <f t="shared" si="5"/>
        <v>13000</v>
      </c>
      <c r="K83" s="451">
        <v>18000</v>
      </c>
      <c r="L83" s="451"/>
      <c r="M83" s="451">
        <f t="shared" si="6"/>
        <v>18000</v>
      </c>
      <c r="N83" s="451">
        <v>22500</v>
      </c>
      <c r="O83" s="451"/>
      <c r="P83" s="451">
        <f t="shared" si="7"/>
        <v>22500</v>
      </c>
    </row>
    <row r="84" spans="1:16" ht="24" x14ac:dyDescent="0.3">
      <c r="A84" s="81" t="s">
        <v>102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72</v>
      </c>
      <c r="G84" s="450" t="s">
        <v>48</v>
      </c>
      <c r="H84" s="451">
        <v>120200</v>
      </c>
      <c r="I84" s="451"/>
      <c r="J84" s="451">
        <f t="shared" si="5"/>
        <v>120200</v>
      </c>
      <c r="K84" s="451">
        <v>85500</v>
      </c>
      <c r="L84" s="451"/>
      <c r="M84" s="451">
        <f t="shared" si="6"/>
        <v>85500</v>
      </c>
      <c r="N84" s="451">
        <v>106875</v>
      </c>
      <c r="O84" s="451"/>
      <c r="P84" s="451">
        <f t="shared" si="7"/>
        <v>106875</v>
      </c>
    </row>
    <row r="85" spans="1:16" ht="24" x14ac:dyDescent="0.3">
      <c r="A85" s="40" t="s">
        <v>291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290</v>
      </c>
      <c r="G85" s="450" t="s">
        <v>48</v>
      </c>
      <c r="H85" s="451">
        <v>133819.6</v>
      </c>
      <c r="I85" s="451"/>
      <c r="J85" s="451">
        <f t="shared" si="5"/>
        <v>133819.6</v>
      </c>
      <c r="K85" s="451"/>
      <c r="L85" s="451"/>
      <c r="M85" s="451"/>
      <c r="N85" s="451"/>
      <c r="O85" s="451"/>
      <c r="P85" s="451"/>
    </row>
    <row r="86" spans="1:16" x14ac:dyDescent="0.3">
      <c r="A86" s="40" t="s">
        <v>73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74</v>
      </c>
      <c r="G86" s="450" t="s">
        <v>48</v>
      </c>
      <c r="H86" s="451">
        <v>159897.29999999999</v>
      </c>
      <c r="I86" s="451"/>
      <c r="J86" s="451">
        <f t="shared" si="5"/>
        <v>159897.29999999999</v>
      </c>
      <c r="K86" s="451">
        <v>100000</v>
      </c>
      <c r="L86" s="451"/>
      <c r="M86" s="451">
        <f t="shared" si="6"/>
        <v>100000</v>
      </c>
      <c r="N86" s="451">
        <v>100000</v>
      </c>
      <c r="O86" s="451"/>
      <c r="P86" s="451">
        <f t="shared" si="7"/>
        <v>100000</v>
      </c>
    </row>
    <row r="87" spans="1:16" x14ac:dyDescent="0.3">
      <c r="A87" s="40" t="s">
        <v>75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76</v>
      </c>
      <c r="G87" s="450" t="s">
        <v>48</v>
      </c>
      <c r="H87" s="451">
        <v>0</v>
      </c>
      <c r="I87" s="451"/>
      <c r="J87" s="451">
        <f t="shared" si="5"/>
        <v>0</v>
      </c>
      <c r="K87" s="454"/>
      <c r="L87" s="454"/>
      <c r="M87" s="451">
        <f t="shared" si="6"/>
        <v>0</v>
      </c>
      <c r="N87" s="454"/>
      <c r="O87" s="451"/>
      <c r="P87" s="451">
        <f t="shared" si="7"/>
        <v>0</v>
      </c>
    </row>
    <row r="88" spans="1:16" x14ac:dyDescent="0.3">
      <c r="A88" s="40" t="s">
        <v>77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78</v>
      </c>
      <c r="G88" s="450" t="s">
        <v>48</v>
      </c>
      <c r="H88" s="451">
        <v>69915.839999999997</v>
      </c>
      <c r="I88" s="451"/>
      <c r="J88" s="451">
        <f t="shared" si="5"/>
        <v>69915.839999999997</v>
      </c>
      <c r="K88" s="451">
        <v>99250</v>
      </c>
      <c r="L88" s="451"/>
      <c r="M88" s="451">
        <f t="shared" si="6"/>
        <v>99250</v>
      </c>
      <c r="N88" s="451">
        <v>124062.5</v>
      </c>
      <c r="O88" s="451"/>
      <c r="P88" s="451">
        <f t="shared" si="7"/>
        <v>124062.5</v>
      </c>
    </row>
    <row r="89" spans="1:16" x14ac:dyDescent="0.3">
      <c r="A89" s="501" t="s">
        <v>103</v>
      </c>
      <c r="B89" s="455" t="s">
        <v>43</v>
      </c>
      <c r="C89" s="455" t="s">
        <v>100</v>
      </c>
      <c r="D89" s="450" t="s">
        <v>101</v>
      </c>
      <c r="E89" s="504">
        <v>244</v>
      </c>
      <c r="F89" s="457">
        <v>226500</v>
      </c>
      <c r="G89" s="450" t="s">
        <v>48</v>
      </c>
      <c r="H89" s="451">
        <v>195300</v>
      </c>
      <c r="I89" s="451"/>
      <c r="J89" s="451">
        <f t="shared" si="5"/>
        <v>195300</v>
      </c>
      <c r="K89" s="451">
        <v>244125</v>
      </c>
      <c r="L89" s="451"/>
      <c r="M89" s="451">
        <f t="shared" si="6"/>
        <v>244125</v>
      </c>
      <c r="N89" s="451">
        <v>305156.25</v>
      </c>
      <c r="O89" s="451"/>
      <c r="P89" s="451">
        <f t="shared" si="7"/>
        <v>305156.25</v>
      </c>
    </row>
    <row r="90" spans="1:16" ht="24" x14ac:dyDescent="0.3">
      <c r="A90" s="40" t="s">
        <v>79</v>
      </c>
      <c r="B90" s="455" t="s">
        <v>43</v>
      </c>
      <c r="C90" s="455" t="s">
        <v>100</v>
      </c>
      <c r="D90" s="450" t="s">
        <v>101</v>
      </c>
      <c r="E90" s="504">
        <v>244</v>
      </c>
      <c r="F90" s="457">
        <v>226800</v>
      </c>
      <c r="G90" s="450" t="s">
        <v>48</v>
      </c>
      <c r="H90" s="451">
        <v>379105</v>
      </c>
      <c r="I90" s="451">
        <f>-26290-8120</f>
        <v>-34410</v>
      </c>
      <c r="J90" s="451">
        <f t="shared" si="5"/>
        <v>344695</v>
      </c>
      <c r="K90" s="451">
        <v>337000</v>
      </c>
      <c r="L90" s="451"/>
      <c r="M90" s="451">
        <f t="shared" si="6"/>
        <v>337000</v>
      </c>
      <c r="N90" s="451">
        <v>337000</v>
      </c>
      <c r="O90" s="451"/>
      <c r="P90" s="451">
        <f t="shared" si="7"/>
        <v>337000</v>
      </c>
    </row>
    <row r="91" spans="1:16" x14ac:dyDescent="0.3">
      <c r="A91" s="40" t="s">
        <v>81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82</v>
      </c>
      <c r="G91" s="450" t="s">
        <v>48</v>
      </c>
      <c r="H91" s="451">
        <v>109516</v>
      </c>
      <c r="I91" s="451"/>
      <c r="J91" s="451">
        <f t="shared" si="5"/>
        <v>109516</v>
      </c>
      <c r="K91" s="451">
        <v>100000</v>
      </c>
      <c r="L91" s="451"/>
      <c r="M91" s="451">
        <f t="shared" si="6"/>
        <v>100000</v>
      </c>
      <c r="N91" s="451">
        <v>100000</v>
      </c>
      <c r="O91" s="451"/>
      <c r="P91" s="451">
        <f t="shared" si="7"/>
        <v>100000</v>
      </c>
    </row>
    <row r="92" spans="1:16" x14ac:dyDescent="0.3">
      <c r="A92" s="40" t="s">
        <v>104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105</v>
      </c>
      <c r="G92" s="450" t="s">
        <v>48</v>
      </c>
      <c r="H92" s="451">
        <v>14000</v>
      </c>
      <c r="I92" s="451"/>
      <c r="J92" s="451">
        <f t="shared" si="5"/>
        <v>14000</v>
      </c>
      <c r="K92" s="451">
        <v>14000</v>
      </c>
      <c r="L92" s="451"/>
      <c r="M92" s="451">
        <f t="shared" si="6"/>
        <v>14000</v>
      </c>
      <c r="N92" s="451">
        <v>16000</v>
      </c>
      <c r="O92" s="451"/>
      <c r="P92" s="451">
        <f t="shared" si="7"/>
        <v>16000</v>
      </c>
    </row>
    <row r="93" spans="1:16" ht="24" x14ac:dyDescent="0.3">
      <c r="A93" s="40" t="s">
        <v>83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84</v>
      </c>
      <c r="G93" s="450" t="s">
        <v>48</v>
      </c>
      <c r="H93" s="451">
        <v>23690</v>
      </c>
      <c r="I93" s="451"/>
      <c r="J93" s="451">
        <f t="shared" si="5"/>
        <v>23690</v>
      </c>
      <c r="K93" s="451">
        <v>40000</v>
      </c>
      <c r="L93" s="451"/>
      <c r="M93" s="451">
        <f t="shared" si="6"/>
        <v>40000</v>
      </c>
      <c r="N93" s="451">
        <v>40000</v>
      </c>
      <c r="O93" s="451"/>
      <c r="P93" s="451">
        <f t="shared" si="7"/>
        <v>40000</v>
      </c>
    </row>
    <row r="94" spans="1:16" x14ac:dyDescent="0.3">
      <c r="A94" s="82" t="s">
        <v>85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86</v>
      </c>
      <c r="G94" s="450" t="s">
        <v>48</v>
      </c>
      <c r="H94" s="451">
        <v>12890.720000000001</v>
      </c>
      <c r="I94" s="451"/>
      <c r="J94" s="451">
        <f t="shared" si="5"/>
        <v>12890.720000000001</v>
      </c>
      <c r="K94" s="451">
        <v>30000</v>
      </c>
      <c r="L94" s="451"/>
      <c r="M94" s="451">
        <f t="shared" si="6"/>
        <v>30000</v>
      </c>
      <c r="N94" s="451">
        <v>30000</v>
      </c>
      <c r="O94" s="451"/>
      <c r="P94" s="451">
        <f t="shared" si="7"/>
        <v>30000</v>
      </c>
    </row>
    <row r="95" spans="1:16" ht="24" x14ac:dyDescent="0.3">
      <c r="A95" s="82" t="s">
        <v>312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311</v>
      </c>
      <c r="G95" s="450" t="s">
        <v>48</v>
      </c>
      <c r="H95" s="451">
        <v>25800</v>
      </c>
      <c r="I95" s="451"/>
      <c r="J95" s="451">
        <f t="shared" si="5"/>
        <v>25800</v>
      </c>
      <c r="K95" s="451">
        <v>0</v>
      </c>
      <c r="L95" s="451"/>
      <c r="M95" s="451">
        <f t="shared" si="6"/>
        <v>0</v>
      </c>
      <c r="N95" s="451">
        <v>0</v>
      </c>
      <c r="O95" s="451"/>
      <c r="P95" s="451">
        <f t="shared" si="7"/>
        <v>0</v>
      </c>
    </row>
    <row r="96" spans="1:16" x14ac:dyDescent="0.3">
      <c r="A96" s="82" t="s">
        <v>220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219</v>
      </c>
      <c r="G96" s="450" t="s">
        <v>48</v>
      </c>
      <c r="H96" s="451">
        <v>128531</v>
      </c>
      <c r="I96" s="451"/>
      <c r="J96" s="451">
        <f t="shared" si="5"/>
        <v>128531</v>
      </c>
      <c r="K96" s="451">
        <v>0</v>
      </c>
      <c r="L96" s="451"/>
      <c r="M96" s="451">
        <f t="shared" si="6"/>
        <v>0</v>
      </c>
      <c r="N96" s="451">
        <v>0</v>
      </c>
      <c r="O96" s="451"/>
      <c r="P96" s="451">
        <f t="shared" si="7"/>
        <v>0</v>
      </c>
    </row>
    <row r="97" spans="1:16" x14ac:dyDescent="0.3">
      <c r="A97" s="40" t="s">
        <v>89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90</v>
      </c>
      <c r="G97" s="450" t="s">
        <v>48</v>
      </c>
      <c r="H97" s="451">
        <v>76025</v>
      </c>
      <c r="I97" s="451"/>
      <c r="J97" s="451">
        <f t="shared" si="5"/>
        <v>76025</v>
      </c>
      <c r="K97" s="451">
        <v>40000</v>
      </c>
      <c r="L97" s="451"/>
      <c r="M97" s="451">
        <f t="shared" si="6"/>
        <v>40000</v>
      </c>
      <c r="N97" s="451">
        <v>40000</v>
      </c>
      <c r="O97" s="451"/>
      <c r="P97" s="451">
        <f t="shared" si="7"/>
        <v>40000</v>
      </c>
    </row>
    <row r="98" spans="1:16" x14ac:dyDescent="0.3">
      <c r="A98" s="40" t="s">
        <v>106</v>
      </c>
      <c r="B98" s="459" t="s">
        <v>43</v>
      </c>
      <c r="C98" s="459" t="s">
        <v>100</v>
      </c>
      <c r="D98" s="450" t="s">
        <v>101</v>
      </c>
      <c r="E98" s="458" t="s">
        <v>54</v>
      </c>
      <c r="F98" s="458" t="s">
        <v>107</v>
      </c>
      <c r="G98" s="450" t="s">
        <v>48</v>
      </c>
      <c r="H98" s="451">
        <v>0</v>
      </c>
      <c r="I98" s="451"/>
      <c r="J98" s="451">
        <f t="shared" si="5"/>
        <v>0</v>
      </c>
      <c r="K98" s="451">
        <v>22500</v>
      </c>
      <c r="L98" s="451"/>
      <c r="M98" s="451">
        <f t="shared" si="6"/>
        <v>22500</v>
      </c>
      <c r="N98" s="451">
        <v>22500</v>
      </c>
      <c r="O98" s="451"/>
      <c r="P98" s="451">
        <f t="shared" si="7"/>
        <v>22500</v>
      </c>
    </row>
    <row r="99" spans="1:16" x14ac:dyDescent="0.3">
      <c r="A99" s="40" t="s">
        <v>91</v>
      </c>
      <c r="B99" s="449" t="s">
        <v>43</v>
      </c>
      <c r="C99" s="449" t="s">
        <v>100</v>
      </c>
      <c r="D99" s="450" t="s">
        <v>101</v>
      </c>
      <c r="E99" s="460" t="s">
        <v>54</v>
      </c>
      <c r="F99" s="460" t="s">
        <v>92</v>
      </c>
      <c r="G99" s="460" t="s">
        <v>48</v>
      </c>
      <c r="H99" s="451">
        <v>63935.05</v>
      </c>
      <c r="I99" s="451"/>
      <c r="J99" s="451">
        <f t="shared" si="5"/>
        <v>63935.05</v>
      </c>
      <c r="K99" s="451">
        <v>80000</v>
      </c>
      <c r="L99" s="451"/>
      <c r="M99" s="451">
        <f t="shared" si="6"/>
        <v>80000</v>
      </c>
      <c r="N99" s="451">
        <v>80000</v>
      </c>
      <c r="O99" s="451"/>
      <c r="P99" s="451">
        <f t="shared" si="7"/>
        <v>80000</v>
      </c>
    </row>
    <row r="100" spans="1:16" ht="24" x14ac:dyDescent="0.3">
      <c r="A100" s="40" t="s">
        <v>278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275</v>
      </c>
      <c r="G100" s="460" t="s">
        <v>48</v>
      </c>
      <c r="H100" s="451">
        <v>29461.06</v>
      </c>
      <c r="I100" s="451"/>
      <c r="J100" s="451">
        <f t="shared" si="5"/>
        <v>29461.06</v>
      </c>
      <c r="K100" s="451">
        <v>0</v>
      </c>
      <c r="L100" s="451"/>
      <c r="M100" s="451">
        <f t="shared" si="6"/>
        <v>0</v>
      </c>
      <c r="N100" s="451">
        <v>0</v>
      </c>
      <c r="O100" s="451"/>
      <c r="P100" s="451">
        <f t="shared" si="7"/>
        <v>0</v>
      </c>
    </row>
    <row r="101" spans="1:16" ht="24" x14ac:dyDescent="0.3">
      <c r="A101" s="40" t="s">
        <v>279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277</v>
      </c>
      <c r="G101" s="460" t="s">
        <v>48</v>
      </c>
      <c r="H101" s="451">
        <v>10438</v>
      </c>
      <c r="I101" s="451"/>
      <c r="J101" s="451">
        <f t="shared" si="5"/>
        <v>10438</v>
      </c>
      <c r="K101" s="451">
        <v>0</v>
      </c>
      <c r="L101" s="451"/>
      <c r="M101" s="451">
        <f t="shared" si="6"/>
        <v>0</v>
      </c>
      <c r="N101" s="451">
        <v>0</v>
      </c>
      <c r="O101" s="451"/>
      <c r="P101" s="451">
        <f t="shared" si="7"/>
        <v>0</v>
      </c>
    </row>
    <row r="102" spans="1:16" x14ac:dyDescent="0.3">
      <c r="A102" s="40" t="s">
        <v>93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95</v>
      </c>
      <c r="G102" s="461" t="s">
        <v>48</v>
      </c>
      <c r="H102" s="451">
        <v>60238</v>
      </c>
      <c r="I102" s="451"/>
      <c r="J102" s="451">
        <f t="shared" si="5"/>
        <v>60238</v>
      </c>
      <c r="K102" s="451">
        <v>60238</v>
      </c>
      <c r="L102" s="451"/>
      <c r="M102" s="451">
        <f t="shared" si="6"/>
        <v>60238</v>
      </c>
      <c r="N102" s="451">
        <v>60238</v>
      </c>
      <c r="O102" s="451"/>
      <c r="P102" s="451">
        <f t="shared" si="7"/>
        <v>60238</v>
      </c>
    </row>
    <row r="103" spans="1:16" x14ac:dyDescent="0.3">
      <c r="A103" s="40" t="s">
        <v>108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97</v>
      </c>
      <c r="G103" s="461" t="s">
        <v>48</v>
      </c>
      <c r="H103" s="451">
        <v>25281</v>
      </c>
      <c r="I103" s="451"/>
      <c r="J103" s="451">
        <f t="shared" si="5"/>
        <v>25281</v>
      </c>
      <c r="K103" s="451">
        <v>25281</v>
      </c>
      <c r="L103" s="451"/>
      <c r="M103" s="451">
        <f t="shared" si="6"/>
        <v>25281</v>
      </c>
      <c r="N103" s="451">
        <v>25281</v>
      </c>
      <c r="O103" s="451"/>
      <c r="P103" s="451">
        <f t="shared" si="7"/>
        <v>25281</v>
      </c>
    </row>
    <row r="104" spans="1:16" x14ac:dyDescent="0.3">
      <c r="A104" s="40" t="s">
        <v>109</v>
      </c>
      <c r="B104" s="449" t="s">
        <v>43</v>
      </c>
      <c r="C104" s="449" t="s">
        <v>100</v>
      </c>
      <c r="D104" s="450" t="s">
        <v>101</v>
      </c>
      <c r="E104" s="450" t="s">
        <v>110</v>
      </c>
      <c r="F104" s="461" t="s">
        <v>111</v>
      </c>
      <c r="G104" s="461" t="s">
        <v>48</v>
      </c>
      <c r="H104" s="451">
        <v>37790</v>
      </c>
      <c r="I104" s="451"/>
      <c r="J104" s="451">
        <f t="shared" si="5"/>
        <v>37790</v>
      </c>
      <c r="K104" s="451">
        <v>37790</v>
      </c>
      <c r="L104" s="451"/>
      <c r="M104" s="451">
        <f t="shared" si="6"/>
        <v>37790</v>
      </c>
      <c r="N104" s="451">
        <v>37790</v>
      </c>
      <c r="O104" s="451"/>
      <c r="P104" s="451">
        <f t="shared" si="7"/>
        <v>37790</v>
      </c>
    </row>
    <row r="105" spans="1:16" ht="24" x14ac:dyDescent="0.3">
      <c r="A105" s="40" t="s">
        <v>327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326</v>
      </c>
      <c r="G105" s="461" t="s">
        <v>48</v>
      </c>
      <c r="H105" s="451">
        <v>0.01</v>
      </c>
      <c r="I105" s="451"/>
      <c r="J105" s="451">
        <f t="shared" si="5"/>
        <v>0.01</v>
      </c>
      <c r="K105" s="451"/>
      <c r="L105" s="451"/>
      <c r="M105" s="451"/>
      <c r="N105" s="451"/>
      <c r="O105" s="451"/>
      <c r="P105" s="451"/>
    </row>
    <row r="106" spans="1:16" ht="24" x14ac:dyDescent="0.3">
      <c r="A106" s="40" t="s">
        <v>229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228</v>
      </c>
      <c r="G106" s="461" t="s">
        <v>48</v>
      </c>
      <c r="H106" s="451">
        <v>177.02</v>
      </c>
      <c r="I106" s="451"/>
      <c r="J106" s="451">
        <f t="shared" si="5"/>
        <v>177.02</v>
      </c>
      <c r="K106" s="451">
        <v>0</v>
      </c>
      <c r="L106" s="451"/>
      <c r="M106" s="451">
        <f t="shared" si="6"/>
        <v>0</v>
      </c>
      <c r="N106" s="451">
        <v>0</v>
      </c>
      <c r="O106" s="451"/>
      <c r="P106" s="451">
        <f t="shared" si="7"/>
        <v>0</v>
      </c>
    </row>
    <row r="107" spans="1:16" x14ac:dyDescent="0.3">
      <c r="A107" s="672" t="s">
        <v>98</v>
      </c>
      <c r="B107" s="672"/>
      <c r="C107" s="672"/>
      <c r="D107" s="672"/>
      <c r="E107" s="672"/>
      <c r="F107" s="672"/>
      <c r="G107" s="672"/>
      <c r="H107" s="496">
        <f>SUM(H69:H106)</f>
        <v>14736493.109999999</v>
      </c>
      <c r="I107" s="496">
        <f t="shared" ref="I107:P107" si="8">SUM(I69:I106)</f>
        <v>816694.5199999999</v>
      </c>
      <c r="J107" s="496">
        <f t="shared" si="8"/>
        <v>15553187.630000001</v>
      </c>
      <c r="K107" s="496">
        <f t="shared" si="8"/>
        <v>13879548.150000002</v>
      </c>
      <c r="L107" s="496">
        <f t="shared" si="8"/>
        <v>0</v>
      </c>
      <c r="M107" s="496">
        <f t="shared" si="8"/>
        <v>13879548.150000002</v>
      </c>
      <c r="N107" s="496">
        <f t="shared" si="8"/>
        <v>14290031.449999997</v>
      </c>
      <c r="O107" s="496">
        <f t="shared" si="8"/>
        <v>0</v>
      </c>
      <c r="P107" s="496">
        <f t="shared" si="8"/>
        <v>14290031.449999997</v>
      </c>
    </row>
    <row r="108" spans="1:16" ht="15" customHeight="1" x14ac:dyDescent="0.3">
      <c r="A108" s="749" t="s">
        <v>112</v>
      </c>
      <c r="B108" s="749"/>
      <c r="C108" s="749"/>
      <c r="D108" s="749"/>
      <c r="E108" s="749"/>
      <c r="F108" s="749"/>
      <c r="G108" s="749"/>
      <c r="H108" s="749"/>
      <c r="I108" s="749"/>
      <c r="J108" s="749"/>
      <c r="K108" s="749"/>
      <c r="L108" s="749"/>
      <c r="M108" s="749"/>
      <c r="N108" s="749"/>
      <c r="O108" s="749"/>
      <c r="P108" s="749"/>
    </row>
    <row r="109" spans="1:16" x14ac:dyDescent="0.3">
      <c r="A109" s="40" t="s">
        <v>87</v>
      </c>
      <c r="B109" s="455" t="s">
        <v>43</v>
      </c>
      <c r="C109" s="455" t="s">
        <v>44</v>
      </c>
      <c r="D109" s="460" t="s">
        <v>45</v>
      </c>
      <c r="E109" s="460" t="s">
        <v>54</v>
      </c>
      <c r="F109" s="460" t="s">
        <v>88</v>
      </c>
      <c r="G109" s="462" t="s">
        <v>113</v>
      </c>
      <c r="H109" s="451">
        <v>5000000</v>
      </c>
      <c r="I109" s="451"/>
      <c r="J109" s="451">
        <f>H109+I109</f>
        <v>5000000</v>
      </c>
      <c r="K109" s="451">
        <v>5800000</v>
      </c>
      <c r="L109" s="451"/>
      <c r="M109" s="451">
        <f>K109+L109</f>
        <v>5800000</v>
      </c>
      <c r="N109" s="451">
        <v>5800000</v>
      </c>
      <c r="O109" s="463"/>
      <c r="P109" s="451">
        <f>N109+O109</f>
        <v>5800000</v>
      </c>
    </row>
    <row r="110" spans="1:16" x14ac:dyDescent="0.3">
      <c r="A110" s="672" t="s">
        <v>114</v>
      </c>
      <c r="B110" s="672"/>
      <c r="C110" s="672"/>
      <c r="D110" s="672"/>
      <c r="E110" s="672"/>
      <c r="F110" s="672"/>
      <c r="G110" s="672"/>
      <c r="H110" s="497">
        <f>SUM(H109)</f>
        <v>5000000</v>
      </c>
      <c r="I110" s="497">
        <f t="shared" ref="I110:P110" si="9">SUM(I109)</f>
        <v>0</v>
      </c>
      <c r="J110" s="497">
        <f t="shared" si="9"/>
        <v>5000000</v>
      </c>
      <c r="K110" s="497">
        <f t="shared" si="9"/>
        <v>5800000</v>
      </c>
      <c r="L110" s="497">
        <f t="shared" si="9"/>
        <v>0</v>
      </c>
      <c r="M110" s="497">
        <f t="shared" si="9"/>
        <v>5800000</v>
      </c>
      <c r="N110" s="497">
        <f t="shared" si="9"/>
        <v>5800000</v>
      </c>
      <c r="O110" s="497">
        <f t="shared" si="9"/>
        <v>0</v>
      </c>
      <c r="P110" s="497">
        <f t="shared" si="9"/>
        <v>5800000</v>
      </c>
    </row>
    <row r="111" spans="1:16" hidden="1" x14ac:dyDescent="0.3">
      <c r="A111" s="702" t="s">
        <v>115</v>
      </c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97"/>
      <c r="P111" s="97"/>
    </row>
    <row r="112" spans="1:16" ht="25.2" hidden="1" customHeight="1" thickBot="1" x14ac:dyDescent="0.35">
      <c r="A112" s="702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idden="1" x14ac:dyDescent="0.3">
      <c r="A113" s="82" t="s">
        <v>42</v>
      </c>
      <c r="B113" s="58" t="s">
        <v>43</v>
      </c>
      <c r="C113" s="58" t="s">
        <v>44</v>
      </c>
      <c r="D113" s="58" t="s">
        <v>116</v>
      </c>
      <c r="E113" s="58" t="s">
        <v>46</v>
      </c>
      <c r="F113" s="58" t="s">
        <v>47</v>
      </c>
      <c r="G113" s="57" t="s">
        <v>117</v>
      </c>
      <c r="H113" s="32"/>
      <c r="I113" s="32"/>
      <c r="J113" s="32"/>
      <c r="K113" s="32"/>
      <c r="L113" s="32"/>
      <c r="M113" s="32"/>
      <c r="N113" s="32"/>
      <c r="O113" s="97"/>
      <c r="P113" s="97"/>
    </row>
    <row r="114" spans="1:16" hidden="1" x14ac:dyDescent="0.3">
      <c r="A114" s="82" t="s">
        <v>50</v>
      </c>
      <c r="B114" s="58" t="s">
        <v>43</v>
      </c>
      <c r="C114" s="58" t="s">
        <v>44</v>
      </c>
      <c r="D114" s="58" t="s">
        <v>116</v>
      </c>
      <c r="E114" s="58" t="s">
        <v>51</v>
      </c>
      <c r="F114" s="58" t="s">
        <v>52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118</v>
      </c>
      <c r="B115" s="58" t="s">
        <v>43</v>
      </c>
      <c r="C115" s="58" t="s">
        <v>44</v>
      </c>
      <c r="D115" s="58" t="s">
        <v>116</v>
      </c>
      <c r="E115" s="58" t="s">
        <v>54</v>
      </c>
      <c r="F115" s="58" t="s">
        <v>119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702" t="s">
        <v>120</v>
      </c>
      <c r="B116" s="702"/>
      <c r="C116" s="702"/>
      <c r="D116" s="702"/>
      <c r="E116" s="702"/>
      <c r="F116" s="702"/>
      <c r="G116" s="702"/>
      <c r="H116" s="59">
        <f>SUM(H113:H115)</f>
        <v>0</v>
      </c>
      <c r="I116" s="59"/>
      <c r="J116" s="59"/>
      <c r="K116" s="59">
        <f t="shared" ref="K116:N116" si="10">SUM(K113:K115)</f>
        <v>0</v>
      </c>
      <c r="L116" s="59"/>
      <c r="M116" s="59"/>
      <c r="N116" s="59">
        <f t="shared" si="10"/>
        <v>0</v>
      </c>
      <c r="O116" s="97"/>
      <c r="P116" s="97"/>
    </row>
    <row r="117" spans="1:16" hidden="1" x14ac:dyDescent="0.3">
      <c r="A117" s="82" t="s">
        <v>42</v>
      </c>
      <c r="B117" s="58" t="s">
        <v>43</v>
      </c>
      <c r="C117" s="58" t="s">
        <v>100</v>
      </c>
      <c r="D117" s="58" t="s">
        <v>121</v>
      </c>
      <c r="E117" s="58" t="s">
        <v>46</v>
      </c>
      <c r="F117" s="58" t="s">
        <v>47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82" t="s">
        <v>50</v>
      </c>
      <c r="B118" s="58" t="s">
        <v>43</v>
      </c>
      <c r="C118" s="58" t="s">
        <v>100</v>
      </c>
      <c r="D118" s="58" t="s">
        <v>121</v>
      </c>
      <c r="E118" s="58" t="s">
        <v>51</v>
      </c>
      <c r="F118" s="58" t="s">
        <v>52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118</v>
      </c>
      <c r="B119" s="58" t="s">
        <v>43</v>
      </c>
      <c r="C119" s="58" t="s">
        <v>100</v>
      </c>
      <c r="D119" s="58" t="s">
        <v>121</v>
      </c>
      <c r="E119" s="58" t="s">
        <v>54</v>
      </c>
      <c r="F119" s="58" t="s">
        <v>119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40" t="s">
        <v>122</v>
      </c>
      <c r="B120" s="58" t="s">
        <v>43</v>
      </c>
      <c r="C120" s="58" t="s">
        <v>123</v>
      </c>
      <c r="D120" s="58" t="s">
        <v>121</v>
      </c>
      <c r="E120" s="58" t="s">
        <v>54</v>
      </c>
      <c r="F120" s="58" t="s">
        <v>124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705" t="s">
        <v>125</v>
      </c>
      <c r="B121" s="705"/>
      <c r="C121" s="705"/>
      <c r="D121" s="705"/>
      <c r="E121" s="705"/>
      <c r="F121" s="705"/>
      <c r="G121" s="705"/>
      <c r="H121" s="83">
        <f>SUM(H117:H120)</f>
        <v>0</v>
      </c>
      <c r="I121" s="83"/>
      <c r="J121" s="83"/>
      <c r="K121" s="83">
        <f t="shared" ref="K121:N121" si="11">SUM(K117:K120)</f>
        <v>0</v>
      </c>
      <c r="L121" s="83"/>
      <c r="M121" s="83"/>
      <c r="N121" s="83">
        <f t="shared" si="11"/>
        <v>0</v>
      </c>
      <c r="O121" s="97"/>
      <c r="P121" s="97"/>
    </row>
    <row r="122" spans="1:16" hidden="1" x14ac:dyDescent="0.3">
      <c r="A122" s="706" t="s">
        <v>126</v>
      </c>
      <c r="B122" s="706"/>
      <c r="C122" s="706"/>
      <c r="D122" s="706"/>
      <c r="E122" s="706"/>
      <c r="F122" s="706"/>
      <c r="G122" s="706"/>
      <c r="H122" s="101">
        <f>H116+H121</f>
        <v>0</v>
      </c>
      <c r="I122" s="101"/>
      <c r="J122" s="101"/>
      <c r="K122" s="101">
        <f t="shared" ref="K122:N122" si="12">K116+K121</f>
        <v>0</v>
      </c>
      <c r="L122" s="101"/>
      <c r="M122" s="101"/>
      <c r="N122" s="101">
        <f t="shared" si="12"/>
        <v>0</v>
      </c>
      <c r="O122" s="97"/>
      <c r="P122" s="97"/>
    </row>
    <row r="123" spans="1:16" hidden="1" x14ac:dyDescent="0.3">
      <c r="A123" s="700" t="s">
        <v>127</v>
      </c>
      <c r="B123" s="700"/>
      <c r="C123" s="700"/>
      <c r="D123" s="700"/>
      <c r="E123" s="700"/>
      <c r="F123" s="700"/>
      <c r="G123" s="700"/>
      <c r="H123" s="700"/>
      <c r="I123" s="700"/>
      <c r="J123" s="700"/>
      <c r="K123" s="700"/>
      <c r="L123" s="700"/>
      <c r="M123" s="700"/>
      <c r="N123" s="700"/>
      <c r="O123" s="97"/>
      <c r="P123" s="97"/>
    </row>
    <row r="124" spans="1:16" hidden="1" x14ac:dyDescent="0.3">
      <c r="A124" s="82" t="s">
        <v>42</v>
      </c>
      <c r="B124" s="58" t="s">
        <v>43</v>
      </c>
      <c r="C124" s="58" t="s">
        <v>100</v>
      </c>
      <c r="D124" s="58" t="s">
        <v>128</v>
      </c>
      <c r="E124" s="58" t="s">
        <v>46</v>
      </c>
      <c r="F124" s="58" t="s">
        <v>47</v>
      </c>
      <c r="G124" s="102" t="s">
        <v>129</v>
      </c>
      <c r="H124" s="32"/>
      <c r="I124" s="32"/>
      <c r="J124" s="32"/>
      <c r="K124" s="34"/>
      <c r="L124" s="34"/>
      <c r="M124" s="34"/>
      <c r="N124" s="34"/>
      <c r="O124" s="97"/>
      <c r="P124" s="97"/>
    </row>
    <row r="125" spans="1:16" hidden="1" x14ac:dyDescent="0.3">
      <c r="A125" s="82" t="s">
        <v>50</v>
      </c>
      <c r="B125" s="58" t="s">
        <v>43</v>
      </c>
      <c r="C125" s="58" t="s">
        <v>100</v>
      </c>
      <c r="D125" s="58" t="s">
        <v>128</v>
      </c>
      <c r="E125" s="58" t="s">
        <v>51</v>
      </c>
      <c r="F125" s="58">
        <v>213000</v>
      </c>
      <c r="G125" s="102" t="s">
        <v>129</v>
      </c>
      <c r="H125" s="32"/>
      <c r="I125" s="32"/>
      <c r="J125" s="32"/>
      <c r="K125" s="32"/>
      <c r="L125" s="32"/>
      <c r="M125" s="32"/>
      <c r="N125" s="32"/>
      <c r="O125" s="97"/>
      <c r="P125" s="97"/>
    </row>
    <row r="126" spans="1:16" hidden="1" x14ac:dyDescent="0.3">
      <c r="A126" s="716" t="s">
        <v>130</v>
      </c>
      <c r="B126" s="716"/>
      <c r="C126" s="716"/>
      <c r="D126" s="716"/>
      <c r="E126" s="716"/>
      <c r="F126" s="716"/>
      <c r="G126" s="716"/>
      <c r="H126" s="121">
        <f>SUM(H124:H125)</f>
        <v>0</v>
      </c>
      <c r="I126" s="121"/>
      <c r="J126" s="121"/>
      <c r="K126" s="121">
        <f t="shared" ref="K126:N126" si="13">SUM(K124:K125)</f>
        <v>0</v>
      </c>
      <c r="L126" s="121"/>
      <c r="M126" s="121"/>
      <c r="N126" s="121">
        <f t="shared" si="13"/>
        <v>0</v>
      </c>
      <c r="O126" s="122"/>
      <c r="P126" s="122"/>
    </row>
    <row r="127" spans="1:16" x14ac:dyDescent="0.3">
      <c r="A127" s="748" t="s">
        <v>115</v>
      </c>
      <c r="B127" s="748"/>
      <c r="C127" s="748"/>
      <c r="D127" s="748"/>
      <c r="E127" s="748"/>
      <c r="F127" s="748"/>
      <c r="G127" s="748"/>
      <c r="H127" s="748"/>
      <c r="I127" s="748"/>
      <c r="J127" s="748"/>
      <c r="K127" s="748"/>
      <c r="L127" s="748"/>
      <c r="M127" s="748"/>
      <c r="N127" s="748"/>
      <c r="O127" s="748"/>
      <c r="P127" s="748"/>
    </row>
    <row r="128" spans="1:16" x14ac:dyDescent="0.3">
      <c r="A128" s="748"/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82" t="s">
        <v>42</v>
      </c>
      <c r="B129" s="449" t="s">
        <v>43</v>
      </c>
      <c r="C129" s="449" t="s">
        <v>44</v>
      </c>
      <c r="D129" s="464" t="s">
        <v>116</v>
      </c>
      <c r="E129" s="450" t="s">
        <v>46</v>
      </c>
      <c r="F129" s="461" t="s">
        <v>47</v>
      </c>
      <c r="G129" s="461" t="s">
        <v>180</v>
      </c>
      <c r="H129" s="451">
        <v>24033568.609999999</v>
      </c>
      <c r="I129" s="451"/>
      <c r="J129" s="451">
        <f t="shared" ref="J129:J132" si="14">H129+I129</f>
        <v>24033568.609999999</v>
      </c>
      <c r="K129" s="451">
        <v>0</v>
      </c>
      <c r="L129" s="451"/>
      <c r="M129" s="451">
        <f t="shared" ref="M129:M132" si="15">K129+L129</f>
        <v>0</v>
      </c>
      <c r="N129" s="451">
        <v>0</v>
      </c>
      <c r="O129" s="451"/>
      <c r="P129" s="451">
        <f t="shared" ref="P129:P141" si="16">N129+O129</f>
        <v>0</v>
      </c>
    </row>
    <row r="130" spans="1:16" ht="36" x14ac:dyDescent="0.3">
      <c r="A130" s="36" t="s">
        <v>210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209</v>
      </c>
      <c r="G130" s="461" t="s">
        <v>180</v>
      </c>
      <c r="H130" s="451">
        <v>53302.15</v>
      </c>
      <c r="I130" s="451"/>
      <c r="J130" s="451">
        <f t="shared" si="14"/>
        <v>53302.15</v>
      </c>
      <c r="K130" s="451"/>
      <c r="L130" s="451"/>
      <c r="M130" s="451"/>
      <c r="N130" s="451"/>
      <c r="O130" s="451"/>
      <c r="P130" s="451"/>
    </row>
    <row r="131" spans="1:16" x14ac:dyDescent="0.3">
      <c r="A131" s="82" t="s">
        <v>50</v>
      </c>
      <c r="B131" s="449" t="s">
        <v>43</v>
      </c>
      <c r="C131" s="449" t="s">
        <v>44</v>
      </c>
      <c r="D131" s="464" t="s">
        <v>116</v>
      </c>
      <c r="E131" s="450" t="s">
        <v>51</v>
      </c>
      <c r="F131" s="461" t="s">
        <v>52</v>
      </c>
      <c r="G131" s="461" t="s">
        <v>180</v>
      </c>
      <c r="H131" s="451">
        <v>5105802.3600000003</v>
      </c>
      <c r="I131" s="451"/>
      <c r="J131" s="451">
        <f t="shared" si="14"/>
        <v>5105802.3600000003</v>
      </c>
      <c r="K131" s="451">
        <v>0</v>
      </c>
      <c r="L131" s="451"/>
      <c r="M131" s="451">
        <f t="shared" si="15"/>
        <v>0</v>
      </c>
      <c r="N131" s="451">
        <v>0</v>
      </c>
      <c r="O131" s="451"/>
      <c r="P131" s="451">
        <f t="shared" si="16"/>
        <v>0</v>
      </c>
    </row>
    <row r="132" spans="1:16" x14ac:dyDescent="0.3">
      <c r="A132" s="82" t="s">
        <v>118</v>
      </c>
      <c r="B132" s="449" t="s">
        <v>43</v>
      </c>
      <c r="C132" s="449" t="s">
        <v>44</v>
      </c>
      <c r="D132" s="464" t="s">
        <v>116</v>
      </c>
      <c r="E132" s="450" t="s">
        <v>54</v>
      </c>
      <c r="F132" s="461" t="s">
        <v>119</v>
      </c>
      <c r="G132" s="461" t="s">
        <v>180</v>
      </c>
      <c r="H132" s="451">
        <v>47000</v>
      </c>
      <c r="I132" s="451"/>
      <c r="J132" s="451">
        <f t="shared" si="14"/>
        <v>47000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715" t="s">
        <v>178</v>
      </c>
      <c r="B133" s="715"/>
      <c r="C133" s="715"/>
      <c r="D133" s="715"/>
      <c r="E133" s="715"/>
      <c r="F133" s="715"/>
      <c r="G133" s="715"/>
      <c r="H133" s="495">
        <f>SUM(H129:H132)</f>
        <v>29239673.119999997</v>
      </c>
      <c r="I133" s="495">
        <f t="shared" ref="I133:P133" si="17">SUM(I129:I132)</f>
        <v>0</v>
      </c>
      <c r="J133" s="495">
        <f t="shared" si="17"/>
        <v>29239673.119999997</v>
      </c>
      <c r="K133" s="495">
        <f t="shared" si="17"/>
        <v>0</v>
      </c>
      <c r="L133" s="495">
        <f t="shared" si="17"/>
        <v>0</v>
      </c>
      <c r="M133" s="495">
        <f t="shared" si="17"/>
        <v>0</v>
      </c>
      <c r="N133" s="495">
        <f t="shared" si="17"/>
        <v>0</v>
      </c>
      <c r="O133" s="495">
        <f t="shared" si="17"/>
        <v>0</v>
      </c>
      <c r="P133" s="495">
        <f t="shared" si="17"/>
        <v>0</v>
      </c>
    </row>
    <row r="134" spans="1:16" x14ac:dyDescent="0.3">
      <c r="A134" s="82" t="s">
        <v>42</v>
      </c>
      <c r="B134" s="449" t="s">
        <v>43</v>
      </c>
      <c r="C134" s="449" t="s">
        <v>100</v>
      </c>
      <c r="D134" s="464" t="s">
        <v>121</v>
      </c>
      <c r="E134" s="450" t="s">
        <v>46</v>
      </c>
      <c r="F134" s="461" t="s">
        <v>47</v>
      </c>
      <c r="G134" s="461" t="s">
        <v>180</v>
      </c>
      <c r="H134" s="451">
        <v>40678851.689999998</v>
      </c>
      <c r="I134" s="451"/>
      <c r="J134" s="451">
        <f t="shared" ref="J134:J141" si="18">H134+I134</f>
        <v>40678851.689999998</v>
      </c>
      <c r="K134" s="451">
        <v>0</v>
      </c>
      <c r="L134" s="451"/>
      <c r="M134" s="451">
        <f t="shared" ref="M134:M141" si="19">K134+L134</f>
        <v>0</v>
      </c>
      <c r="N134" s="451">
        <v>0</v>
      </c>
      <c r="O134" s="451"/>
      <c r="P134" s="451">
        <f t="shared" si="16"/>
        <v>0</v>
      </c>
    </row>
    <row r="135" spans="1:16" ht="36" x14ac:dyDescent="0.3">
      <c r="A135" s="36" t="s">
        <v>210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209</v>
      </c>
      <c r="G135" s="461" t="s">
        <v>180</v>
      </c>
      <c r="H135" s="451">
        <v>97358.290000000008</v>
      </c>
      <c r="I135" s="451"/>
      <c r="J135" s="451">
        <f t="shared" si="18"/>
        <v>97358.290000000008</v>
      </c>
      <c r="K135" s="451"/>
      <c r="L135" s="451"/>
      <c r="M135" s="451"/>
      <c r="N135" s="451"/>
      <c r="O135" s="451"/>
      <c r="P135" s="451"/>
    </row>
    <row r="136" spans="1:16" x14ac:dyDescent="0.3">
      <c r="A136" s="82" t="s">
        <v>50</v>
      </c>
      <c r="B136" s="449" t="s">
        <v>43</v>
      </c>
      <c r="C136" s="449" t="s">
        <v>100</v>
      </c>
      <c r="D136" s="464" t="s">
        <v>121</v>
      </c>
      <c r="E136" s="450" t="s">
        <v>51</v>
      </c>
      <c r="F136" s="461" t="s">
        <v>52</v>
      </c>
      <c r="G136" s="461" t="s">
        <v>180</v>
      </c>
      <c r="H136" s="451">
        <v>8983667.3300000001</v>
      </c>
      <c r="I136" s="451"/>
      <c r="J136" s="451">
        <f t="shared" si="18"/>
        <v>8983667.3300000001</v>
      </c>
      <c r="K136" s="451">
        <v>0</v>
      </c>
      <c r="L136" s="451"/>
      <c r="M136" s="451">
        <f t="shared" si="19"/>
        <v>0</v>
      </c>
      <c r="N136" s="451">
        <v>0</v>
      </c>
      <c r="O136" s="451"/>
      <c r="P136" s="451">
        <f t="shared" si="16"/>
        <v>0</v>
      </c>
    </row>
    <row r="137" spans="1:16" x14ac:dyDescent="0.3">
      <c r="A137" s="82" t="s">
        <v>118</v>
      </c>
      <c r="B137" s="449" t="s">
        <v>43</v>
      </c>
      <c r="C137" s="449" t="s">
        <v>100</v>
      </c>
      <c r="D137" s="464" t="s">
        <v>121</v>
      </c>
      <c r="E137" s="450" t="s">
        <v>54</v>
      </c>
      <c r="F137" s="461" t="s">
        <v>119</v>
      </c>
      <c r="G137" s="461" t="s">
        <v>180</v>
      </c>
      <c r="H137" s="451">
        <v>49414</v>
      </c>
      <c r="I137" s="451"/>
      <c r="J137" s="451">
        <f t="shared" si="18"/>
        <v>49414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236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235</v>
      </c>
      <c r="G138" s="461" t="s">
        <v>180</v>
      </c>
      <c r="H138" s="451">
        <v>1572331.31</v>
      </c>
      <c r="I138" s="451"/>
      <c r="J138" s="451">
        <f t="shared" si="18"/>
        <v>1572331.31</v>
      </c>
      <c r="K138" s="451"/>
      <c r="L138" s="451"/>
      <c r="M138" s="451"/>
      <c r="N138" s="451"/>
      <c r="O138" s="451"/>
      <c r="P138" s="451"/>
    </row>
    <row r="139" spans="1:16" x14ac:dyDescent="0.3">
      <c r="A139" s="40" t="s">
        <v>91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92</v>
      </c>
      <c r="G139" s="461" t="s">
        <v>180</v>
      </c>
      <c r="H139" s="451">
        <v>94353.600000000006</v>
      </c>
      <c r="I139" s="451"/>
      <c r="J139" s="451">
        <f t="shared" si="18"/>
        <v>94353.600000000006</v>
      </c>
      <c r="K139" s="451"/>
      <c r="L139" s="451"/>
      <c r="M139" s="451"/>
      <c r="N139" s="451"/>
      <c r="O139" s="451"/>
      <c r="P139" s="451"/>
    </row>
    <row r="140" spans="1:16" ht="24" x14ac:dyDescent="0.3">
      <c r="A140" s="82" t="s">
        <v>214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213</v>
      </c>
      <c r="G140" s="461" t="s">
        <v>180</v>
      </c>
      <c r="H140" s="451">
        <v>12746</v>
      </c>
      <c r="I140" s="451"/>
      <c r="J140" s="451">
        <f t="shared" si="18"/>
        <v>12746</v>
      </c>
      <c r="K140" s="451">
        <v>0</v>
      </c>
      <c r="L140" s="451"/>
      <c r="M140" s="451">
        <f t="shared" si="19"/>
        <v>0</v>
      </c>
      <c r="N140" s="451">
        <v>0</v>
      </c>
      <c r="O140" s="451"/>
      <c r="P140" s="451">
        <f t="shared" si="16"/>
        <v>0</v>
      </c>
    </row>
    <row r="141" spans="1:16" x14ac:dyDescent="0.3">
      <c r="A141" s="82" t="s">
        <v>122</v>
      </c>
      <c r="B141" s="449" t="s">
        <v>43</v>
      </c>
      <c r="C141" s="449" t="s">
        <v>123</v>
      </c>
      <c r="D141" s="464" t="s">
        <v>121</v>
      </c>
      <c r="E141" s="450" t="s">
        <v>54</v>
      </c>
      <c r="F141" s="461" t="s">
        <v>124</v>
      </c>
      <c r="G141" s="461" t="s">
        <v>180</v>
      </c>
      <c r="H141" s="451">
        <v>4200</v>
      </c>
      <c r="I141" s="451"/>
      <c r="J141" s="451">
        <f t="shared" si="18"/>
        <v>4200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715" t="s">
        <v>178</v>
      </c>
      <c r="B142" s="715"/>
      <c r="C142" s="715"/>
      <c r="D142" s="715"/>
      <c r="E142" s="715"/>
      <c r="F142" s="715"/>
      <c r="G142" s="715"/>
      <c r="H142" s="495">
        <f>SUM(H134:H141)</f>
        <v>51492922.219999999</v>
      </c>
      <c r="I142" s="495">
        <f t="shared" ref="I142:P142" si="20">SUM(I134:I141)</f>
        <v>0</v>
      </c>
      <c r="J142" s="495">
        <f t="shared" si="20"/>
        <v>51492922.219999999</v>
      </c>
      <c r="K142" s="495">
        <f t="shared" si="20"/>
        <v>0</v>
      </c>
      <c r="L142" s="495">
        <f t="shared" si="20"/>
        <v>0</v>
      </c>
      <c r="M142" s="495">
        <f t="shared" si="20"/>
        <v>0</v>
      </c>
      <c r="N142" s="495">
        <f t="shared" si="20"/>
        <v>0</v>
      </c>
      <c r="O142" s="495">
        <f t="shared" si="20"/>
        <v>0</v>
      </c>
      <c r="P142" s="495">
        <f t="shared" si="20"/>
        <v>0</v>
      </c>
    </row>
    <row r="143" spans="1:16" x14ac:dyDescent="0.3">
      <c r="A143" s="706" t="s">
        <v>179</v>
      </c>
      <c r="B143" s="706"/>
      <c r="C143" s="706"/>
      <c r="D143" s="706"/>
      <c r="E143" s="706"/>
      <c r="F143" s="706"/>
      <c r="G143" s="706"/>
      <c r="H143" s="495">
        <f>H133+H142</f>
        <v>80732595.340000004</v>
      </c>
      <c r="I143" s="495">
        <f t="shared" ref="I143:P143" si="21">I133+I142</f>
        <v>0</v>
      </c>
      <c r="J143" s="495">
        <f t="shared" si="21"/>
        <v>80732595.340000004</v>
      </c>
      <c r="K143" s="495">
        <f t="shared" si="21"/>
        <v>0</v>
      </c>
      <c r="L143" s="495">
        <f t="shared" si="21"/>
        <v>0</v>
      </c>
      <c r="M143" s="495">
        <f t="shared" si="21"/>
        <v>0</v>
      </c>
      <c r="N143" s="495">
        <f t="shared" si="21"/>
        <v>0</v>
      </c>
      <c r="O143" s="495">
        <f t="shared" si="21"/>
        <v>0</v>
      </c>
      <c r="P143" s="495">
        <f t="shared" si="21"/>
        <v>0</v>
      </c>
    </row>
    <row r="144" spans="1:16" x14ac:dyDescent="0.3">
      <c r="A144" s="750" t="s">
        <v>201</v>
      </c>
      <c r="B144" s="751"/>
      <c r="C144" s="751"/>
      <c r="D144" s="751"/>
      <c r="E144" s="751"/>
      <c r="F144" s="751"/>
      <c r="G144" s="751"/>
      <c r="H144" s="751"/>
      <c r="I144" s="751"/>
      <c r="J144" s="751"/>
      <c r="K144" s="751"/>
      <c r="L144" s="751"/>
      <c r="M144" s="751"/>
      <c r="N144" s="751"/>
      <c r="O144" s="751"/>
      <c r="P144" s="752"/>
    </row>
    <row r="145" spans="1:16" x14ac:dyDescent="0.3">
      <c r="A145" s="82" t="s">
        <v>42</v>
      </c>
      <c r="B145" s="449" t="s">
        <v>43</v>
      </c>
      <c r="C145" s="449" t="s">
        <v>100</v>
      </c>
      <c r="D145" s="464" t="s">
        <v>202</v>
      </c>
      <c r="E145" s="450" t="s">
        <v>46</v>
      </c>
      <c r="F145" s="461" t="s">
        <v>47</v>
      </c>
      <c r="G145" s="461" t="s">
        <v>203</v>
      </c>
      <c r="H145" s="451">
        <v>4554000</v>
      </c>
      <c r="I145" s="451"/>
      <c r="J145" s="465">
        <f t="shared" ref="J145:J146" si="22">H145+I145</f>
        <v>4554000</v>
      </c>
      <c r="K145" s="451">
        <v>0</v>
      </c>
      <c r="L145" s="451"/>
      <c r="M145" s="465">
        <f t="shared" ref="M145:M146" si="23">K145+L145</f>
        <v>0</v>
      </c>
      <c r="N145" s="451">
        <v>0</v>
      </c>
      <c r="O145" s="147"/>
      <c r="P145" s="148">
        <f t="shared" ref="P145:P146" si="24">N145+O145</f>
        <v>0</v>
      </c>
    </row>
    <row r="146" spans="1:16" x14ac:dyDescent="0.3">
      <c r="A146" s="82" t="s">
        <v>50</v>
      </c>
      <c r="B146" s="449" t="s">
        <v>43</v>
      </c>
      <c r="C146" s="449" t="s">
        <v>100</v>
      </c>
      <c r="D146" s="464" t="s">
        <v>202</v>
      </c>
      <c r="E146" s="450" t="s">
        <v>51</v>
      </c>
      <c r="F146" s="461" t="s">
        <v>52</v>
      </c>
      <c r="G146" s="461" t="s">
        <v>203</v>
      </c>
      <c r="H146" s="451">
        <v>1375308</v>
      </c>
      <c r="I146" s="451"/>
      <c r="J146" s="465">
        <f t="shared" si="22"/>
        <v>1375308</v>
      </c>
      <c r="K146" s="451">
        <v>0</v>
      </c>
      <c r="L146" s="451"/>
      <c r="M146" s="465">
        <f t="shared" si="23"/>
        <v>0</v>
      </c>
      <c r="N146" s="451">
        <v>0</v>
      </c>
      <c r="O146" s="147"/>
      <c r="P146" s="148">
        <f t="shared" si="24"/>
        <v>0</v>
      </c>
    </row>
    <row r="147" spans="1:16" ht="15" thickBot="1" x14ac:dyDescent="0.35">
      <c r="A147" s="728" t="s">
        <v>204</v>
      </c>
      <c r="B147" s="728"/>
      <c r="C147" s="728"/>
      <c r="D147" s="728"/>
      <c r="E147" s="728"/>
      <c r="F147" s="728"/>
      <c r="G147" s="728"/>
      <c r="H147" s="149">
        <f>SUM(H145:H146)</f>
        <v>5929308</v>
      </c>
      <c r="I147" s="149">
        <f t="shared" ref="I147:P147" si="25">SUM(I145:I146)</f>
        <v>0</v>
      </c>
      <c r="J147" s="149">
        <f t="shared" si="25"/>
        <v>5929308</v>
      </c>
      <c r="K147" s="149">
        <f t="shared" si="25"/>
        <v>0</v>
      </c>
      <c r="L147" s="149">
        <f t="shared" si="25"/>
        <v>0</v>
      </c>
      <c r="M147" s="149">
        <f t="shared" si="25"/>
        <v>0</v>
      </c>
      <c r="N147" s="149">
        <f t="shared" si="25"/>
        <v>0</v>
      </c>
      <c r="O147" s="149">
        <f t="shared" si="25"/>
        <v>0</v>
      </c>
      <c r="P147" s="149">
        <f t="shared" si="25"/>
        <v>0</v>
      </c>
    </row>
    <row r="148" spans="1:16" ht="15" thickBot="1" x14ac:dyDescent="0.35">
      <c r="A148" s="753" t="s">
        <v>205</v>
      </c>
      <c r="B148" s="754"/>
      <c r="C148" s="754"/>
      <c r="D148" s="754"/>
      <c r="E148" s="754"/>
      <c r="F148" s="754"/>
      <c r="G148" s="754"/>
      <c r="H148" s="754"/>
      <c r="I148" s="754"/>
      <c r="J148" s="754"/>
      <c r="K148" s="754"/>
      <c r="L148" s="754"/>
      <c r="M148" s="754"/>
      <c r="N148" s="754"/>
      <c r="O148" s="754"/>
      <c r="P148" s="755"/>
    </row>
    <row r="149" spans="1:16" x14ac:dyDescent="0.3">
      <c r="A149" s="150" t="s">
        <v>42</v>
      </c>
      <c r="B149" s="466" t="s">
        <v>43</v>
      </c>
      <c r="C149" s="466" t="s">
        <v>100</v>
      </c>
      <c r="D149" s="466" t="s">
        <v>206</v>
      </c>
      <c r="E149" s="466" t="s">
        <v>46</v>
      </c>
      <c r="F149" s="466" t="s">
        <v>47</v>
      </c>
      <c r="G149" s="461" t="s">
        <v>207</v>
      </c>
      <c r="H149" s="467">
        <v>251508</v>
      </c>
      <c r="I149" s="468"/>
      <c r="J149" s="465">
        <f t="shared" ref="J149:J150" si="26">H149+I149</f>
        <v>251508</v>
      </c>
      <c r="K149" s="465">
        <v>0</v>
      </c>
      <c r="L149" s="469"/>
      <c r="M149" s="465">
        <f t="shared" ref="M149:M150" si="27">K149+L149</f>
        <v>0</v>
      </c>
      <c r="N149" s="451">
        <v>0</v>
      </c>
      <c r="O149" s="147"/>
      <c r="P149" s="148">
        <f t="shared" ref="P149:P150" si="28">N149+O149</f>
        <v>0</v>
      </c>
    </row>
    <row r="150" spans="1:16" x14ac:dyDescent="0.3">
      <c r="A150" s="37" t="s">
        <v>50</v>
      </c>
      <c r="B150" s="470" t="s">
        <v>43</v>
      </c>
      <c r="C150" s="470" t="s">
        <v>100</v>
      </c>
      <c r="D150" s="470" t="s">
        <v>206</v>
      </c>
      <c r="E150" s="470" t="s">
        <v>51</v>
      </c>
      <c r="F150" s="470" t="s">
        <v>52</v>
      </c>
      <c r="G150" s="471" t="s">
        <v>207</v>
      </c>
      <c r="H150" s="472">
        <v>75955.42</v>
      </c>
      <c r="I150" s="473"/>
      <c r="J150" s="474">
        <f t="shared" si="26"/>
        <v>75955.42</v>
      </c>
      <c r="K150" s="474">
        <v>0</v>
      </c>
      <c r="L150" s="475"/>
      <c r="M150" s="474">
        <f t="shared" si="27"/>
        <v>0</v>
      </c>
      <c r="N150" s="476">
        <v>0</v>
      </c>
      <c r="O150" s="163"/>
      <c r="P150" s="164">
        <f t="shared" si="28"/>
        <v>0</v>
      </c>
    </row>
    <row r="151" spans="1:16" x14ac:dyDescent="0.3">
      <c r="A151" s="706" t="s">
        <v>208</v>
      </c>
      <c r="B151" s="706"/>
      <c r="C151" s="706"/>
      <c r="D151" s="706"/>
      <c r="E151" s="706"/>
      <c r="F151" s="706"/>
      <c r="G151" s="706"/>
      <c r="H151" s="496">
        <f>SUM(H149:H150)</f>
        <v>327463.42</v>
      </c>
      <c r="I151" s="496">
        <f>SUM(I149:I150)</f>
        <v>0</v>
      </c>
      <c r="J151" s="496">
        <f>H151+I151</f>
        <v>327463.42</v>
      </c>
      <c r="K151" s="496">
        <f t="shared" ref="K151" si="29">SUM(K149:K150)</f>
        <v>0</v>
      </c>
      <c r="L151" s="496"/>
      <c r="M151" s="496"/>
      <c r="N151" s="496">
        <f>SUM(N149:N150)</f>
        <v>0</v>
      </c>
      <c r="O151" s="496"/>
      <c r="P151" s="496"/>
    </row>
    <row r="152" spans="1:16" ht="30" customHeight="1" x14ac:dyDescent="0.3">
      <c r="A152" s="756" t="s">
        <v>216</v>
      </c>
      <c r="B152" s="757"/>
      <c r="C152" s="757"/>
      <c r="D152" s="757"/>
      <c r="E152" s="757"/>
      <c r="F152" s="757"/>
      <c r="G152" s="757"/>
      <c r="H152" s="757"/>
      <c r="I152" s="757"/>
      <c r="J152" s="757"/>
      <c r="K152" s="757"/>
      <c r="L152" s="757"/>
      <c r="M152" s="757"/>
      <c r="N152" s="757"/>
      <c r="O152" s="757"/>
      <c r="P152" s="758"/>
    </row>
    <row r="153" spans="1:16" x14ac:dyDescent="0.3">
      <c r="A153" s="150" t="s">
        <v>42</v>
      </c>
      <c r="B153" s="466" t="s">
        <v>43</v>
      </c>
      <c r="C153" s="466" t="s">
        <v>100</v>
      </c>
      <c r="D153" s="464" t="s">
        <v>217</v>
      </c>
      <c r="E153" s="464" t="s">
        <v>46</v>
      </c>
      <c r="F153" s="466" t="s">
        <v>47</v>
      </c>
      <c r="G153" s="461" t="s">
        <v>218</v>
      </c>
      <c r="H153" s="477">
        <v>99000</v>
      </c>
      <c r="I153" s="477"/>
      <c r="J153" s="465">
        <f t="shared" ref="J153:J154" si="30">H153+I153</f>
        <v>99000</v>
      </c>
      <c r="K153" s="451">
        <v>0</v>
      </c>
      <c r="L153" s="454"/>
      <c r="M153" s="465">
        <f t="shared" ref="M153:M154" si="31">K153+L153</f>
        <v>0</v>
      </c>
      <c r="N153" s="451">
        <v>0</v>
      </c>
      <c r="O153" s="147"/>
      <c r="P153" s="148">
        <f t="shared" ref="P153:P154" si="32">N153+O153</f>
        <v>0</v>
      </c>
    </row>
    <row r="154" spans="1:16" x14ac:dyDescent="0.3">
      <c r="A154" s="37" t="s">
        <v>50</v>
      </c>
      <c r="B154" s="470" t="s">
        <v>43</v>
      </c>
      <c r="C154" s="470" t="s">
        <v>100</v>
      </c>
      <c r="D154" s="464" t="s">
        <v>217</v>
      </c>
      <c r="E154" s="464" t="s">
        <v>51</v>
      </c>
      <c r="F154" s="470" t="s">
        <v>52</v>
      </c>
      <c r="G154" s="461" t="s">
        <v>218</v>
      </c>
      <c r="H154" s="477">
        <v>29898</v>
      </c>
      <c r="I154" s="477"/>
      <c r="J154" s="474">
        <f t="shared" si="30"/>
        <v>29898</v>
      </c>
      <c r="K154" s="451">
        <v>0</v>
      </c>
      <c r="L154" s="454"/>
      <c r="M154" s="474">
        <f t="shared" si="31"/>
        <v>0</v>
      </c>
      <c r="N154" s="451">
        <v>0</v>
      </c>
      <c r="O154" s="147"/>
      <c r="P154" s="164">
        <f t="shared" si="32"/>
        <v>0</v>
      </c>
    </row>
    <row r="155" spans="1:16" x14ac:dyDescent="0.3">
      <c r="A155" s="706" t="s">
        <v>215</v>
      </c>
      <c r="B155" s="706"/>
      <c r="C155" s="706"/>
      <c r="D155" s="706"/>
      <c r="E155" s="706"/>
      <c r="F155" s="706"/>
      <c r="G155" s="706"/>
      <c r="H155" s="496">
        <f>SUM(H153:H154)</f>
        <v>128898</v>
      </c>
      <c r="I155" s="496">
        <f t="shared" ref="I155:P155" si="33">SUM(I153:I154)</f>
        <v>0</v>
      </c>
      <c r="J155" s="496">
        <f t="shared" si="33"/>
        <v>128898</v>
      </c>
      <c r="K155" s="496">
        <f t="shared" si="33"/>
        <v>0</v>
      </c>
      <c r="L155" s="496">
        <f t="shared" si="33"/>
        <v>0</v>
      </c>
      <c r="M155" s="496">
        <f t="shared" si="33"/>
        <v>0</v>
      </c>
      <c r="N155" s="496">
        <f t="shared" si="33"/>
        <v>0</v>
      </c>
      <c r="O155" s="496">
        <f t="shared" si="33"/>
        <v>0</v>
      </c>
      <c r="P155" s="496">
        <f t="shared" si="33"/>
        <v>0</v>
      </c>
    </row>
    <row r="156" spans="1:16" ht="28.95" customHeight="1" x14ac:dyDescent="0.3">
      <c r="A156" s="759" t="s">
        <v>160</v>
      </c>
      <c r="B156" s="760"/>
      <c r="C156" s="760"/>
      <c r="D156" s="760"/>
      <c r="E156" s="760"/>
      <c r="F156" s="760"/>
      <c r="G156" s="760"/>
      <c r="H156" s="760"/>
      <c r="I156" s="760"/>
      <c r="J156" s="760"/>
      <c r="K156" s="760"/>
      <c r="L156" s="760"/>
      <c r="M156" s="760"/>
      <c r="N156" s="760"/>
      <c r="O156" s="760"/>
      <c r="P156" s="761"/>
    </row>
    <row r="157" spans="1:16" ht="26.4" x14ac:dyDescent="0.3">
      <c r="A157" s="104" t="s">
        <v>161</v>
      </c>
      <c r="B157" s="455">
        <v>10</v>
      </c>
      <c r="C157" s="455" t="s">
        <v>162</v>
      </c>
      <c r="D157" s="460" t="s">
        <v>163</v>
      </c>
      <c r="E157" s="460" t="s">
        <v>174</v>
      </c>
      <c r="F157" s="460" t="s">
        <v>165</v>
      </c>
      <c r="G157" s="460" t="s">
        <v>182</v>
      </c>
      <c r="H157" s="451">
        <v>1916000</v>
      </c>
      <c r="I157" s="451"/>
      <c r="J157" s="451">
        <f>H157+I157</f>
        <v>1916000</v>
      </c>
      <c r="K157" s="451">
        <v>0</v>
      </c>
      <c r="L157" s="451"/>
      <c r="M157" s="451">
        <f>K157+L157</f>
        <v>0</v>
      </c>
      <c r="N157" s="451">
        <v>0</v>
      </c>
      <c r="O157" s="463"/>
      <c r="P157" s="451">
        <f>N157+O157</f>
        <v>0</v>
      </c>
    </row>
    <row r="158" spans="1:16" x14ac:dyDescent="0.3">
      <c r="A158" s="708" t="s">
        <v>167</v>
      </c>
      <c r="B158" s="709"/>
      <c r="C158" s="709"/>
      <c r="D158" s="709"/>
      <c r="E158" s="709"/>
      <c r="F158" s="709"/>
      <c r="G158" s="710"/>
      <c r="H158" s="495">
        <f t="shared" ref="H158:P158" si="34">SUM(H157:H157)</f>
        <v>1916000</v>
      </c>
      <c r="I158" s="495">
        <f t="shared" si="34"/>
        <v>0</v>
      </c>
      <c r="J158" s="495">
        <f t="shared" si="34"/>
        <v>1916000</v>
      </c>
      <c r="K158" s="495">
        <f t="shared" si="34"/>
        <v>0</v>
      </c>
      <c r="L158" s="495">
        <f t="shared" si="34"/>
        <v>0</v>
      </c>
      <c r="M158" s="495">
        <f t="shared" si="34"/>
        <v>0</v>
      </c>
      <c r="N158" s="495">
        <f t="shared" si="34"/>
        <v>0</v>
      </c>
      <c r="O158" s="495">
        <f t="shared" si="34"/>
        <v>0</v>
      </c>
      <c r="P158" s="495">
        <f t="shared" si="34"/>
        <v>0</v>
      </c>
    </row>
    <row r="159" spans="1:16" ht="25.2" customHeight="1" x14ac:dyDescent="0.3">
      <c r="A159" s="711" t="s">
        <v>168</v>
      </c>
      <c r="B159" s="712"/>
      <c r="C159" s="712"/>
      <c r="D159" s="712"/>
      <c r="E159" s="712"/>
      <c r="F159" s="712"/>
      <c r="G159" s="712"/>
      <c r="H159" s="712"/>
      <c r="I159" s="712"/>
      <c r="J159" s="712"/>
      <c r="K159" s="712"/>
      <c r="L159" s="712"/>
      <c r="M159" s="712"/>
      <c r="N159" s="712"/>
      <c r="O159" s="712"/>
      <c r="P159" s="713"/>
    </row>
    <row r="160" spans="1:16" ht="25.2" customHeight="1" x14ac:dyDescent="0.3">
      <c r="A160" s="82" t="s">
        <v>236</v>
      </c>
      <c r="B160" s="106" t="s">
        <v>43</v>
      </c>
      <c r="C160" s="106" t="s">
        <v>100</v>
      </c>
      <c r="D160" s="107" t="s">
        <v>169</v>
      </c>
      <c r="E160" s="107" t="s">
        <v>54</v>
      </c>
      <c r="F160" s="107" t="s">
        <v>235</v>
      </c>
      <c r="G160" s="108" t="s">
        <v>170</v>
      </c>
      <c r="H160" s="451">
        <v>24196.5</v>
      </c>
      <c r="I160" s="451"/>
      <c r="J160" s="451">
        <f>H160+I160</f>
        <v>24196.5</v>
      </c>
      <c r="K160" s="451">
        <v>0</v>
      </c>
      <c r="L160" s="451"/>
      <c r="M160" s="451">
        <f>K160+L160</f>
        <v>0</v>
      </c>
      <c r="N160" s="451">
        <v>0</v>
      </c>
      <c r="O160" s="463"/>
      <c r="P160" s="451">
        <f>N160+O160</f>
        <v>0</v>
      </c>
    </row>
    <row r="161" spans="1:16" ht="25.2" customHeight="1" x14ac:dyDescent="0.3">
      <c r="A161" s="105" t="s">
        <v>175</v>
      </c>
      <c r="B161" s="455" t="s">
        <v>172</v>
      </c>
      <c r="C161" s="455" t="s">
        <v>173</v>
      </c>
      <c r="D161" s="460" t="s">
        <v>169</v>
      </c>
      <c r="E161" s="460" t="s">
        <v>174</v>
      </c>
      <c r="F161" s="460" t="s">
        <v>171</v>
      </c>
      <c r="G161" s="460" t="s">
        <v>170</v>
      </c>
      <c r="H161" s="451">
        <v>93777</v>
      </c>
      <c r="I161" s="451"/>
      <c r="J161" s="451">
        <f>H161+I161</f>
        <v>93777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6.4" x14ac:dyDescent="0.3">
      <c r="A162" s="105" t="s">
        <v>161</v>
      </c>
      <c r="B162" s="106" t="s">
        <v>43</v>
      </c>
      <c r="C162" s="106" t="s">
        <v>100</v>
      </c>
      <c r="D162" s="107" t="s">
        <v>169</v>
      </c>
      <c r="E162" s="107" t="s">
        <v>164</v>
      </c>
      <c r="F162" s="107" t="s">
        <v>165</v>
      </c>
      <c r="G162" s="108" t="s">
        <v>170</v>
      </c>
      <c r="H162" s="451">
        <v>1077130</v>
      </c>
      <c r="I162" s="451"/>
      <c r="J162" s="451">
        <f>H162+I162</f>
        <v>1077130</v>
      </c>
      <c r="K162" s="451">
        <v>0</v>
      </c>
      <c r="L162" s="451"/>
      <c r="M162" s="451">
        <f t="shared" ref="M162:M163" si="35">K162+L162</f>
        <v>0</v>
      </c>
      <c r="N162" s="451">
        <v>0</v>
      </c>
      <c r="O162" s="463"/>
      <c r="P162" s="451">
        <f t="shared" ref="P162:P163" si="36">N162+O162</f>
        <v>0</v>
      </c>
    </row>
    <row r="163" spans="1:16" x14ac:dyDescent="0.3">
      <c r="A163" s="40" t="s">
        <v>91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92</v>
      </c>
      <c r="G163" s="108" t="s">
        <v>170</v>
      </c>
      <c r="H163" s="451">
        <v>1717.5</v>
      </c>
      <c r="I163" s="451"/>
      <c r="J163" s="451">
        <f>H163+I163</f>
        <v>1717.5</v>
      </c>
      <c r="K163" s="451">
        <v>0</v>
      </c>
      <c r="L163" s="451"/>
      <c r="M163" s="451">
        <f t="shared" si="35"/>
        <v>0</v>
      </c>
      <c r="N163" s="451">
        <v>0</v>
      </c>
      <c r="O163" s="463"/>
      <c r="P163" s="451">
        <f t="shared" si="36"/>
        <v>0</v>
      </c>
    </row>
    <row r="164" spans="1:16" x14ac:dyDescent="0.3">
      <c r="A164" s="708" t="s">
        <v>176</v>
      </c>
      <c r="B164" s="709"/>
      <c r="C164" s="709"/>
      <c r="D164" s="709"/>
      <c r="E164" s="709"/>
      <c r="F164" s="709"/>
      <c r="G164" s="710"/>
      <c r="H164" s="495">
        <f>SUM(H160:H163)</f>
        <v>1196821</v>
      </c>
      <c r="I164" s="495">
        <f t="shared" ref="I164:P164" si="37">SUM(I160:I163)</f>
        <v>0</v>
      </c>
      <c r="J164" s="495">
        <f t="shared" si="37"/>
        <v>1196821</v>
      </c>
      <c r="K164" s="495">
        <f t="shared" si="37"/>
        <v>0</v>
      </c>
      <c r="L164" s="495">
        <f t="shared" si="37"/>
        <v>0</v>
      </c>
      <c r="M164" s="495">
        <f t="shared" si="37"/>
        <v>0</v>
      </c>
      <c r="N164" s="495">
        <f t="shared" si="37"/>
        <v>0</v>
      </c>
      <c r="O164" s="495">
        <f t="shared" si="37"/>
        <v>0</v>
      </c>
      <c r="P164" s="495">
        <f t="shared" si="37"/>
        <v>0</v>
      </c>
    </row>
    <row r="165" spans="1:16" x14ac:dyDescent="0.3">
      <c r="A165" s="717" t="s">
        <v>187</v>
      </c>
      <c r="B165" s="718"/>
      <c r="C165" s="718"/>
      <c r="D165" s="718"/>
      <c r="E165" s="718"/>
      <c r="F165" s="718"/>
      <c r="G165" s="718"/>
      <c r="H165" s="718"/>
      <c r="I165" s="718"/>
      <c r="J165" s="718"/>
      <c r="K165" s="718"/>
      <c r="L165" s="718"/>
      <c r="M165" s="718"/>
      <c r="N165" s="718"/>
      <c r="O165" s="718"/>
      <c r="P165" s="719"/>
    </row>
    <row r="166" spans="1:16" x14ac:dyDescent="0.3">
      <c r="A166" s="129" t="s">
        <v>81</v>
      </c>
      <c r="B166" s="130" t="s">
        <v>43</v>
      </c>
      <c r="C166" s="131" t="s">
        <v>100</v>
      </c>
      <c r="D166" s="131" t="s">
        <v>188</v>
      </c>
      <c r="E166" s="131">
        <v>244</v>
      </c>
      <c r="F166" s="131" t="s">
        <v>82</v>
      </c>
      <c r="G166" s="132" t="s">
        <v>189</v>
      </c>
      <c r="H166" s="451">
        <v>3150000</v>
      </c>
      <c r="I166" s="451"/>
      <c r="J166" s="451">
        <f>H166+I166</f>
        <v>3150000</v>
      </c>
      <c r="K166" s="451">
        <v>0</v>
      </c>
      <c r="L166" s="451"/>
      <c r="M166" s="451">
        <f t="shared" ref="M166" si="38">K166+L166</f>
        <v>0</v>
      </c>
      <c r="N166" s="451">
        <v>0</v>
      </c>
      <c r="O166" s="463"/>
      <c r="P166" s="451">
        <f t="shared" ref="P166" si="39">N166+O166</f>
        <v>0</v>
      </c>
    </row>
    <row r="167" spans="1:16" x14ac:dyDescent="0.3">
      <c r="A167" s="708" t="s">
        <v>190</v>
      </c>
      <c r="B167" s="709"/>
      <c r="C167" s="709"/>
      <c r="D167" s="709"/>
      <c r="E167" s="709"/>
      <c r="F167" s="709"/>
      <c r="G167" s="710"/>
      <c r="H167" s="495">
        <f>SUM(H166)</f>
        <v>3150000</v>
      </c>
      <c r="I167" s="495">
        <f t="shared" ref="I167:P167" si="40">SUM(I166)</f>
        <v>0</v>
      </c>
      <c r="J167" s="495">
        <f t="shared" si="40"/>
        <v>3150000</v>
      </c>
      <c r="K167" s="495">
        <f t="shared" si="40"/>
        <v>0</v>
      </c>
      <c r="L167" s="495">
        <f t="shared" si="40"/>
        <v>0</v>
      </c>
      <c r="M167" s="495">
        <f t="shared" si="40"/>
        <v>0</v>
      </c>
      <c r="N167" s="495">
        <f t="shared" si="40"/>
        <v>0</v>
      </c>
      <c r="O167" s="495">
        <f t="shared" si="40"/>
        <v>0</v>
      </c>
      <c r="P167" s="495">
        <f t="shared" si="40"/>
        <v>0</v>
      </c>
    </row>
    <row r="168" spans="1:16" x14ac:dyDescent="0.3">
      <c r="A168" s="720" t="s">
        <v>191</v>
      </c>
      <c r="B168" s="721"/>
      <c r="C168" s="721"/>
      <c r="D168" s="721"/>
      <c r="E168" s="721"/>
      <c r="F168" s="721"/>
      <c r="G168" s="721"/>
      <c r="H168" s="721"/>
      <c r="I168" s="721"/>
      <c r="J168" s="721"/>
      <c r="K168" s="721"/>
      <c r="L168" s="721"/>
      <c r="M168" s="721"/>
      <c r="N168" s="721"/>
      <c r="O168" s="721"/>
      <c r="P168" s="722"/>
    </row>
    <row r="169" spans="1:16" x14ac:dyDescent="0.3">
      <c r="A169" s="133" t="s">
        <v>259</v>
      </c>
      <c r="B169" s="133" t="s">
        <v>172</v>
      </c>
      <c r="C169" s="133" t="s">
        <v>173</v>
      </c>
      <c r="D169" s="134" t="s">
        <v>193</v>
      </c>
      <c r="E169" s="134" t="s">
        <v>174</v>
      </c>
      <c r="F169" s="134" t="s">
        <v>171</v>
      </c>
      <c r="G169" s="132" t="s">
        <v>195</v>
      </c>
      <c r="H169" s="451">
        <v>9394</v>
      </c>
      <c r="I169" s="451"/>
      <c r="J169" s="451">
        <f t="shared" ref="J169:J172" si="41">H169+I169</f>
        <v>9394</v>
      </c>
      <c r="K169" s="451">
        <v>0</v>
      </c>
      <c r="L169" s="451"/>
      <c r="M169" s="451">
        <f t="shared" ref="M169:M172" si="42">K169+L169</f>
        <v>0</v>
      </c>
      <c r="N169" s="451">
        <v>0</v>
      </c>
      <c r="O169" s="463"/>
      <c r="P169" s="451">
        <f t="shared" ref="P169:P172" si="43">N169+O169</f>
        <v>0</v>
      </c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194</v>
      </c>
      <c r="E170" s="134" t="s">
        <v>174</v>
      </c>
      <c r="F170" s="134" t="s">
        <v>171</v>
      </c>
      <c r="G170" s="132" t="s">
        <v>48</v>
      </c>
      <c r="H170" s="451">
        <v>4026</v>
      </c>
      <c r="I170" s="451"/>
      <c r="J170" s="451">
        <f t="shared" si="41"/>
        <v>4026</v>
      </c>
      <c r="K170" s="451">
        <v>0</v>
      </c>
      <c r="L170" s="451"/>
      <c r="M170" s="451">
        <f t="shared" si="42"/>
        <v>0</v>
      </c>
      <c r="N170" s="451">
        <v>0</v>
      </c>
      <c r="O170" s="463"/>
      <c r="P170" s="451">
        <f t="shared" si="43"/>
        <v>0</v>
      </c>
    </row>
    <row r="171" spans="1:16" ht="26.4" x14ac:dyDescent="0.3">
      <c r="A171" s="133" t="s">
        <v>192</v>
      </c>
      <c r="B171" s="133" t="s">
        <v>172</v>
      </c>
      <c r="C171" s="133" t="s">
        <v>173</v>
      </c>
      <c r="D171" s="134" t="s">
        <v>193</v>
      </c>
      <c r="E171" s="134" t="s">
        <v>164</v>
      </c>
      <c r="F171" s="134" t="s">
        <v>165</v>
      </c>
      <c r="G171" s="132" t="s">
        <v>195</v>
      </c>
      <c r="H171" s="451">
        <v>1359589</v>
      </c>
      <c r="I171" s="451"/>
      <c r="J171" s="451">
        <f t="shared" si="41"/>
        <v>1359589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194</v>
      </c>
      <c r="E172" s="134" t="s">
        <v>164</v>
      </c>
      <c r="F172" s="134" t="s">
        <v>165</v>
      </c>
      <c r="G172" s="132" t="s">
        <v>48</v>
      </c>
      <c r="H172" s="451">
        <v>582681</v>
      </c>
      <c r="I172" s="451"/>
      <c r="J172" s="451">
        <f t="shared" si="41"/>
        <v>582681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x14ac:dyDescent="0.3">
      <c r="A173" s="708" t="s">
        <v>196</v>
      </c>
      <c r="B173" s="709"/>
      <c r="C173" s="709"/>
      <c r="D173" s="709"/>
      <c r="E173" s="709"/>
      <c r="F173" s="709"/>
      <c r="G173" s="710"/>
      <c r="H173" s="495">
        <f>SUM(H169:H172)</f>
        <v>1955690</v>
      </c>
      <c r="I173" s="495">
        <f t="shared" ref="I173:P173" si="44">SUM(I169:I172)</f>
        <v>0</v>
      </c>
      <c r="J173" s="495">
        <f>SUM(J169:J172)</f>
        <v>1955690</v>
      </c>
      <c r="K173" s="495">
        <f t="shared" si="44"/>
        <v>0</v>
      </c>
      <c r="L173" s="495">
        <f t="shared" si="44"/>
        <v>0</v>
      </c>
      <c r="M173" s="495">
        <f t="shared" si="44"/>
        <v>0</v>
      </c>
      <c r="N173" s="495">
        <f t="shared" si="44"/>
        <v>0</v>
      </c>
      <c r="O173" s="495">
        <f t="shared" si="44"/>
        <v>0</v>
      </c>
      <c r="P173" s="495">
        <f t="shared" si="44"/>
        <v>0</v>
      </c>
    </row>
    <row r="174" spans="1:16" x14ac:dyDescent="0.3">
      <c r="A174" s="738" t="s">
        <v>260</v>
      </c>
      <c r="B174" s="739"/>
      <c r="C174" s="739"/>
      <c r="D174" s="739"/>
      <c r="E174" s="739"/>
      <c r="F174" s="739"/>
      <c r="G174" s="739"/>
      <c r="H174" s="739"/>
      <c r="I174" s="739"/>
      <c r="J174" s="739"/>
      <c r="K174" s="739"/>
      <c r="L174" s="739"/>
      <c r="M174" s="739"/>
      <c r="N174" s="739"/>
      <c r="O174" s="739"/>
      <c r="P174" s="740"/>
    </row>
    <row r="175" spans="1:16" x14ac:dyDescent="0.3">
      <c r="A175" s="40" t="s">
        <v>73</v>
      </c>
      <c r="B175" s="133" t="s">
        <v>43</v>
      </c>
      <c r="C175" s="133" t="s">
        <v>100</v>
      </c>
      <c r="D175" s="134" t="s">
        <v>224</v>
      </c>
      <c r="E175" s="134" t="s">
        <v>54</v>
      </c>
      <c r="F175" s="134" t="s">
        <v>74</v>
      </c>
      <c r="G175" s="132" t="s">
        <v>225</v>
      </c>
      <c r="H175" s="451">
        <v>305248.5</v>
      </c>
      <c r="I175" s="451"/>
      <c r="J175" s="451">
        <f t="shared" ref="J175:J180" si="45">H175+I175</f>
        <v>305248.5</v>
      </c>
      <c r="K175" s="451">
        <v>0</v>
      </c>
      <c r="L175" s="451"/>
      <c r="M175" s="451">
        <f t="shared" ref="M175:M186" si="46">K175+L175</f>
        <v>0</v>
      </c>
      <c r="N175" s="451">
        <v>0</v>
      </c>
      <c r="O175" s="463"/>
      <c r="P175" s="451">
        <f t="shared" ref="P175:P186" si="47">N175+O175</f>
        <v>0</v>
      </c>
    </row>
    <row r="176" spans="1:16" x14ac:dyDescent="0.3">
      <c r="A176" s="82" t="s">
        <v>220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219</v>
      </c>
      <c r="G176" s="132" t="s">
        <v>225</v>
      </c>
      <c r="H176" s="451">
        <v>1363461.3</v>
      </c>
      <c r="I176" s="451"/>
      <c r="J176" s="451">
        <f t="shared" si="45"/>
        <v>1363461.3</v>
      </c>
      <c r="K176" s="451">
        <v>0</v>
      </c>
      <c r="L176" s="451"/>
      <c r="M176" s="451">
        <f t="shared" si="46"/>
        <v>0</v>
      </c>
      <c r="N176" s="451">
        <v>0</v>
      </c>
      <c r="O176" s="463"/>
      <c r="P176" s="451">
        <f t="shared" si="47"/>
        <v>0</v>
      </c>
    </row>
    <row r="177" spans="1:16" x14ac:dyDescent="0.3">
      <c r="A177" s="40" t="s">
        <v>91</v>
      </c>
      <c r="B177" s="133" t="s">
        <v>43</v>
      </c>
      <c r="C177" s="133" t="s">
        <v>100</v>
      </c>
      <c r="D177" s="134" t="s">
        <v>226</v>
      </c>
      <c r="E177" s="134" t="s">
        <v>54</v>
      </c>
      <c r="F177" s="134" t="s">
        <v>92</v>
      </c>
      <c r="G177" s="132" t="s">
        <v>225</v>
      </c>
      <c r="H177" s="451">
        <v>34990.199999999997</v>
      </c>
      <c r="I177" s="451"/>
      <c r="J177" s="451">
        <f>H177+I177</f>
        <v>34990.199999999997</v>
      </c>
      <c r="K177" s="451"/>
      <c r="L177" s="451"/>
      <c r="M177" s="451"/>
      <c r="N177" s="451"/>
      <c r="O177" s="463"/>
      <c r="P177" s="451"/>
    </row>
    <row r="178" spans="1:16" x14ac:dyDescent="0.3">
      <c r="A178" s="40" t="s">
        <v>73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74</v>
      </c>
      <c r="G178" s="132" t="s">
        <v>48</v>
      </c>
      <c r="H178" s="451">
        <v>33916.5</v>
      </c>
      <c r="I178" s="451"/>
      <c r="J178" s="451">
        <f>H178+I178</f>
        <v>33916.5</v>
      </c>
      <c r="K178" s="451">
        <v>0</v>
      </c>
      <c r="L178" s="451"/>
      <c r="M178" s="451">
        <f>K178+L178</f>
        <v>0</v>
      </c>
      <c r="N178" s="451">
        <v>0</v>
      </c>
      <c r="O178" s="463"/>
      <c r="P178" s="451">
        <f>N178+O178</f>
        <v>0</v>
      </c>
    </row>
    <row r="179" spans="1:16" x14ac:dyDescent="0.3">
      <c r="A179" s="82" t="s">
        <v>220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219</v>
      </c>
      <c r="G179" s="132" t="s">
        <v>48</v>
      </c>
      <c r="H179" s="451">
        <v>151495.70000000001</v>
      </c>
      <c r="I179" s="451"/>
      <c r="J179" s="451">
        <f t="shared" si="45"/>
        <v>151495.70000000001</v>
      </c>
      <c r="K179" s="451">
        <v>0</v>
      </c>
      <c r="L179" s="451"/>
      <c r="M179" s="451">
        <f t="shared" si="46"/>
        <v>0</v>
      </c>
      <c r="N179" s="451">
        <v>0</v>
      </c>
      <c r="O179" s="463"/>
      <c r="P179" s="451">
        <f t="shared" si="47"/>
        <v>0</v>
      </c>
    </row>
    <row r="180" spans="1:16" x14ac:dyDescent="0.3">
      <c r="A180" s="40" t="s">
        <v>91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92</v>
      </c>
      <c r="G180" s="333" t="s">
        <v>48</v>
      </c>
      <c r="H180" s="451">
        <v>3887.8</v>
      </c>
      <c r="I180" s="451"/>
      <c r="J180" s="451">
        <f t="shared" si="45"/>
        <v>3887.8</v>
      </c>
      <c r="K180" s="451"/>
      <c r="L180" s="451"/>
      <c r="M180" s="451"/>
      <c r="N180" s="451"/>
      <c r="O180" s="463"/>
      <c r="P180" s="451"/>
    </row>
    <row r="181" spans="1:16" x14ac:dyDescent="0.3">
      <c r="A181" s="708" t="s">
        <v>230</v>
      </c>
      <c r="B181" s="709"/>
      <c r="C181" s="709"/>
      <c r="D181" s="709"/>
      <c r="E181" s="709"/>
      <c r="F181" s="709"/>
      <c r="G181" s="710"/>
      <c r="H181" s="495">
        <f>SUM(H175:H180)</f>
        <v>1893000</v>
      </c>
      <c r="I181" s="495">
        <f t="shared" ref="I181:P181" si="48">SUM(I175:I180)</f>
        <v>0</v>
      </c>
      <c r="J181" s="495">
        <f t="shared" si="48"/>
        <v>1893000</v>
      </c>
      <c r="K181" s="495">
        <f t="shared" si="48"/>
        <v>0</v>
      </c>
      <c r="L181" s="495">
        <f t="shared" si="48"/>
        <v>0</v>
      </c>
      <c r="M181" s="495">
        <f t="shared" si="48"/>
        <v>0</v>
      </c>
      <c r="N181" s="495">
        <f t="shared" si="48"/>
        <v>0</v>
      </c>
      <c r="O181" s="495">
        <f t="shared" si="48"/>
        <v>0</v>
      </c>
      <c r="P181" s="495">
        <f t="shared" si="48"/>
        <v>0</v>
      </c>
    </row>
    <row r="182" spans="1:16" x14ac:dyDescent="0.3">
      <c r="A182" s="717" t="s">
        <v>245</v>
      </c>
      <c r="B182" s="718"/>
      <c r="C182" s="718"/>
      <c r="D182" s="718"/>
      <c r="E182" s="718"/>
      <c r="F182" s="718"/>
      <c r="G182" s="718"/>
      <c r="H182" s="718"/>
      <c r="I182" s="718"/>
      <c r="J182" s="718"/>
      <c r="K182" s="718"/>
      <c r="L182" s="718"/>
      <c r="M182" s="718"/>
      <c r="N182" s="718"/>
      <c r="O182" s="718"/>
      <c r="P182" s="719"/>
    </row>
    <row r="183" spans="1:16" x14ac:dyDescent="0.3">
      <c r="A183" s="129" t="s">
        <v>81</v>
      </c>
      <c r="B183" s="133" t="s">
        <v>43</v>
      </c>
      <c r="C183" s="133" t="s">
        <v>243</v>
      </c>
      <c r="D183" s="134" t="s">
        <v>242</v>
      </c>
      <c r="E183" s="134" t="s">
        <v>54</v>
      </c>
      <c r="F183" s="134" t="s">
        <v>82</v>
      </c>
      <c r="G183" s="132" t="s">
        <v>244</v>
      </c>
      <c r="H183" s="451">
        <v>417539.76999999996</v>
      </c>
      <c r="I183" s="451"/>
      <c r="J183" s="451">
        <f>SUM(H183:I183)</f>
        <v>417539.76999999996</v>
      </c>
      <c r="K183" s="451">
        <v>0</v>
      </c>
      <c r="L183" s="451"/>
      <c r="M183" s="451">
        <f t="shared" si="46"/>
        <v>0</v>
      </c>
      <c r="N183" s="451">
        <v>0</v>
      </c>
      <c r="O183" s="463"/>
      <c r="P183" s="451">
        <f t="shared" si="47"/>
        <v>0</v>
      </c>
    </row>
    <row r="184" spans="1:16" x14ac:dyDescent="0.3">
      <c r="A184" s="40" t="s">
        <v>241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240</v>
      </c>
      <c r="G184" s="132" t="s">
        <v>244</v>
      </c>
      <c r="H184" s="451">
        <v>18586</v>
      </c>
      <c r="I184" s="451"/>
      <c r="J184" s="451">
        <f t="shared" ref="J184:J186" si="49">SUM(H184:I184)</f>
        <v>18586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91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92</v>
      </c>
      <c r="G185" s="132" t="s">
        <v>244</v>
      </c>
      <c r="H185" s="451">
        <v>82686.27</v>
      </c>
      <c r="I185" s="451"/>
      <c r="J185" s="451">
        <f t="shared" si="49"/>
        <v>82686.27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ht="24" x14ac:dyDescent="0.3">
      <c r="A186" s="40" t="s">
        <v>83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346" t="s">
        <v>84</v>
      </c>
      <c r="G186" s="132" t="s">
        <v>244</v>
      </c>
      <c r="H186" s="451">
        <v>4077.7300000000005</v>
      </c>
      <c r="I186" s="451"/>
      <c r="J186" s="451">
        <f t="shared" si="49"/>
        <v>4077.7300000000005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x14ac:dyDescent="0.3">
      <c r="A187" s="708" t="s">
        <v>246</v>
      </c>
      <c r="B187" s="709"/>
      <c r="C187" s="709"/>
      <c r="D187" s="709"/>
      <c r="E187" s="709"/>
      <c r="F187" s="709"/>
      <c r="G187" s="710"/>
      <c r="H187" s="495">
        <f>SUM(H183:H186)</f>
        <v>522889.76999999996</v>
      </c>
      <c r="I187" s="495">
        <f t="shared" ref="I187:P187" si="50">SUM(I183:I186)</f>
        <v>0</v>
      </c>
      <c r="J187" s="495">
        <f t="shared" si="50"/>
        <v>522889.76999999996</v>
      </c>
      <c r="K187" s="495">
        <f t="shared" si="50"/>
        <v>0</v>
      </c>
      <c r="L187" s="495">
        <f t="shared" si="50"/>
        <v>0</v>
      </c>
      <c r="M187" s="495">
        <f t="shared" si="50"/>
        <v>0</v>
      </c>
      <c r="N187" s="495">
        <f t="shared" si="50"/>
        <v>0</v>
      </c>
      <c r="O187" s="495">
        <f t="shared" si="50"/>
        <v>0</v>
      </c>
      <c r="P187" s="495">
        <f t="shared" si="50"/>
        <v>0</v>
      </c>
    </row>
    <row r="188" spans="1:16" x14ac:dyDescent="0.3">
      <c r="A188" s="701" t="s">
        <v>131</v>
      </c>
      <c r="B188" s="701"/>
      <c r="C188" s="701"/>
      <c r="D188" s="701"/>
      <c r="E188" s="701"/>
      <c r="F188" s="701"/>
      <c r="G188" s="701"/>
      <c r="H188" s="103">
        <f t="shared" ref="H188:P188" si="51">H67+H107+H110+H122+H126+H158+H164+H143+H167+H173+H151+H147+H155+H181+H187</f>
        <v>130426435.09999999</v>
      </c>
      <c r="I188" s="103">
        <f t="shared" si="51"/>
        <v>1267800.2999999998</v>
      </c>
      <c r="J188" s="103">
        <f t="shared" si="51"/>
        <v>131694235.40000001</v>
      </c>
      <c r="K188" s="103">
        <f t="shared" si="51"/>
        <v>33521479.18</v>
      </c>
      <c r="L188" s="103">
        <f t="shared" si="51"/>
        <v>0</v>
      </c>
      <c r="M188" s="103">
        <f t="shared" si="51"/>
        <v>33521479.18</v>
      </c>
      <c r="N188" s="103">
        <f t="shared" si="51"/>
        <v>34259965.640000001</v>
      </c>
      <c r="O188" s="103">
        <f t="shared" si="51"/>
        <v>0</v>
      </c>
      <c r="P188" s="103">
        <f t="shared" si="51"/>
        <v>34259965.640000001</v>
      </c>
    </row>
    <row r="189" spans="1:1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6" x14ac:dyDescent="0.3">
      <c r="A190" s="72" t="s">
        <v>132</v>
      </c>
      <c r="B190" s="73"/>
      <c r="C190" s="72"/>
      <c r="D190" s="72"/>
      <c r="E190" s="698" t="s">
        <v>133</v>
      </c>
      <c r="F190" s="698"/>
      <c r="G190" s="698"/>
      <c r="H190" s="1"/>
      <c r="I190" s="1"/>
      <c r="J190" s="1"/>
      <c r="K190" s="1"/>
      <c r="L190" s="1"/>
      <c r="M190" s="1"/>
      <c r="N190" s="1"/>
    </row>
    <row r="191" spans="1:16" x14ac:dyDescent="0.3">
      <c r="A191" s="2" t="s">
        <v>134</v>
      </c>
      <c r="B191" s="696" t="s">
        <v>135</v>
      </c>
      <c r="C191" s="699"/>
      <c r="D191" s="699"/>
      <c r="E191" s="699" t="s">
        <v>136</v>
      </c>
      <c r="F191" s="699"/>
      <c r="G191" s="699"/>
      <c r="H191" s="1"/>
      <c r="I191" s="1"/>
      <c r="J191" s="1"/>
      <c r="K191" s="1"/>
      <c r="L191" s="1"/>
      <c r="M191" s="1"/>
      <c r="N191" s="1"/>
    </row>
    <row r="192" spans="1:16" x14ac:dyDescent="0.3">
      <c r="A192" s="2"/>
      <c r="B192" s="499"/>
      <c r="C192" s="499"/>
      <c r="D192" s="499"/>
      <c r="E192" s="499"/>
      <c r="F192" s="499"/>
      <c r="G192" s="499"/>
      <c r="H192" s="1"/>
      <c r="I192" s="1"/>
      <c r="J192" s="1"/>
      <c r="K192" s="1"/>
      <c r="L192" s="1"/>
      <c r="M192" s="1"/>
      <c r="N192" s="1"/>
    </row>
    <row r="193" spans="1:14" x14ac:dyDescent="0.3">
      <c r="A193" s="72" t="s">
        <v>152</v>
      </c>
      <c r="B193" s="73"/>
      <c r="C193" s="75"/>
      <c r="D193" s="75"/>
      <c r="E193" s="5"/>
      <c r="F193" s="695" t="s">
        <v>138</v>
      </c>
      <c r="G193" s="695"/>
      <c r="H193" s="1"/>
      <c r="I193" s="1"/>
      <c r="J193" s="1"/>
      <c r="K193" s="1"/>
      <c r="L193" s="1"/>
      <c r="M193" s="1"/>
      <c r="N193" s="1"/>
    </row>
    <row r="194" spans="1:14" x14ac:dyDescent="0.3">
      <c r="A194" s="2" t="s">
        <v>134</v>
      </c>
      <c r="B194" s="696" t="s">
        <v>135</v>
      </c>
      <c r="C194" s="697"/>
      <c r="D194" s="697"/>
      <c r="E194" s="76"/>
      <c r="F194" s="697" t="s">
        <v>136</v>
      </c>
      <c r="G194" s="697"/>
      <c r="H194" s="1"/>
      <c r="I194" s="1"/>
      <c r="J194" s="1"/>
      <c r="K194" s="1"/>
      <c r="L194" s="1"/>
      <c r="M194" s="1"/>
      <c r="N194" s="1"/>
    </row>
    <row r="195" spans="1:14" x14ac:dyDescent="0.3">
      <c r="A195" s="2"/>
      <c r="B195" s="2"/>
      <c r="C195" s="2"/>
      <c r="D195" s="2"/>
      <c r="E195" s="2"/>
      <c r="F195" s="2"/>
      <c r="G195" s="2"/>
      <c r="H195" s="1"/>
      <c r="I195" s="1"/>
      <c r="J195" s="1"/>
      <c r="K195" s="1"/>
      <c r="L195" s="1"/>
      <c r="M195" s="1"/>
      <c r="N195" s="1"/>
    </row>
    <row r="196" spans="1:14" x14ac:dyDescent="0.3">
      <c r="A196" s="72" t="s">
        <v>361</v>
      </c>
      <c r="B196" s="73"/>
      <c r="C196" s="75"/>
      <c r="D196" s="75"/>
      <c r="E196" s="5"/>
      <c r="F196" s="695" t="s">
        <v>140</v>
      </c>
      <c r="G196" s="695"/>
      <c r="H196" s="1"/>
      <c r="I196" s="1"/>
      <c r="J196" s="1"/>
      <c r="K196" s="1"/>
      <c r="L196" s="1"/>
      <c r="M196" s="1"/>
      <c r="N196" s="1"/>
    </row>
    <row r="197" spans="1:14" x14ac:dyDescent="0.3">
      <c r="A197" s="2" t="s">
        <v>141</v>
      </c>
      <c r="B197" s="696" t="s">
        <v>135</v>
      </c>
      <c r="C197" s="697"/>
      <c r="D197" s="697"/>
      <c r="E197" s="76"/>
      <c r="F197" s="697" t="s">
        <v>362</v>
      </c>
      <c r="G197" s="697"/>
      <c r="H197" s="1"/>
      <c r="I197" s="1"/>
      <c r="J197" s="1"/>
      <c r="K197" s="1"/>
      <c r="L197" s="1"/>
      <c r="M197" s="1"/>
      <c r="N197" s="1"/>
    </row>
  </sheetData>
  <mergeCells count="59">
    <mergeCell ref="F193:G193"/>
    <mergeCell ref="B194:D194"/>
    <mergeCell ref="F194:G194"/>
    <mergeCell ref="F196:G196"/>
    <mergeCell ref="B197:D197"/>
    <mergeCell ref="F197:G197"/>
    <mergeCell ref="B191:D191"/>
    <mergeCell ref="E191:G191"/>
    <mergeCell ref="A164:G164"/>
    <mergeCell ref="A165:P165"/>
    <mergeCell ref="A167:G167"/>
    <mergeCell ref="A168:P168"/>
    <mergeCell ref="A173:G173"/>
    <mergeCell ref="A174:P174"/>
    <mergeCell ref="A181:G181"/>
    <mergeCell ref="A182:P182"/>
    <mergeCell ref="A187:G187"/>
    <mergeCell ref="A188:G188"/>
    <mergeCell ref="E190:G190"/>
    <mergeCell ref="A159:P159"/>
    <mergeCell ref="A133:G133"/>
    <mergeCell ref="A142:G142"/>
    <mergeCell ref="A143:G143"/>
    <mergeCell ref="A144:P144"/>
    <mergeCell ref="A147:G147"/>
    <mergeCell ref="A148:P148"/>
    <mergeCell ref="A151:G151"/>
    <mergeCell ref="A152:P152"/>
    <mergeCell ref="A155:G155"/>
    <mergeCell ref="A156:P156"/>
    <mergeCell ref="A158:G158"/>
    <mergeCell ref="A127:P128"/>
    <mergeCell ref="A67:G67"/>
    <mergeCell ref="A68:P68"/>
    <mergeCell ref="A107:G107"/>
    <mergeCell ref="A108:P108"/>
    <mergeCell ref="A110:G110"/>
    <mergeCell ref="A111:N112"/>
    <mergeCell ref="A116:G116"/>
    <mergeCell ref="A121:G121"/>
    <mergeCell ref="A122:G122"/>
    <mergeCell ref="A123:N123"/>
    <mergeCell ref="A126:G126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67" zoomScale="70" zoomScaleNormal="70" workbookViewId="0">
      <selection activeCell="A76" sqref="A7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365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08"/>
      <c r="B22" s="508"/>
      <c r="C22" s="508"/>
      <c r="D22" s="508"/>
      <c r="E22" s="508"/>
      <c r="F22" s="508"/>
      <c r="G22" s="508"/>
      <c r="H22" s="508"/>
      <c r="I22" s="508"/>
      <c r="J22" s="50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366</v>
      </c>
      <c r="C24" s="747"/>
      <c r="D24" s="747"/>
      <c r="E24" s="747"/>
      <c r="F24" s="747"/>
      <c r="G24" s="747"/>
      <c r="H24" s="747"/>
      <c r="I24" s="747"/>
      <c r="J24" s="494" t="str">
        <f>H19</f>
        <v>11 сентября 2025</v>
      </c>
      <c r="K24" s="1"/>
      <c r="L24" s="1"/>
      <c r="M24" s="1"/>
      <c r="P24" s="50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10"/>
      <c r="M25" s="510"/>
      <c r="O25" s="510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10"/>
      <c r="M26" s="510"/>
      <c r="O26" s="510" t="s">
        <v>16</v>
      </c>
      <c r="P26" s="491" t="str">
        <f>H19</f>
        <v>11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11"/>
      <c r="I27" s="511"/>
      <c r="J27" s="511"/>
      <c r="K27" s="480"/>
      <c r="L27" s="514"/>
      <c r="M27" s="514"/>
      <c r="N27" s="480"/>
      <c r="O27" s="514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11"/>
      <c r="I28" s="511"/>
      <c r="J28" s="511"/>
      <c r="K28" s="480"/>
      <c r="L28" s="514"/>
      <c r="M28" s="514"/>
      <c r="N28" s="480"/>
      <c r="O28" s="514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14"/>
      <c r="M29" s="514"/>
      <c r="N29" s="480"/>
      <c r="O29" s="514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14"/>
      <c r="M30" s="514"/>
      <c r="N30" s="480"/>
      <c r="O30" s="514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14"/>
      <c r="M31" s="514"/>
      <c r="N31" s="480"/>
      <c r="O31" s="514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14"/>
      <c r="M32" s="514"/>
      <c r="N32" s="480"/>
      <c r="O32" s="514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45910</v>
      </c>
      <c r="I34" s="513" t="s">
        <v>150</v>
      </c>
      <c r="J34" s="513" t="s">
        <v>151</v>
      </c>
      <c r="K34" s="488">
        <f>H34</f>
        <v>45910</v>
      </c>
      <c r="L34" s="513" t="s">
        <v>150</v>
      </c>
      <c r="M34" s="513" t="s">
        <v>151</v>
      </c>
      <c r="N34" s="488">
        <f>H34</f>
        <v>45910</v>
      </c>
      <c r="O34" s="513" t="s">
        <v>150</v>
      </c>
      <c r="P34" s="513" t="s">
        <v>151</v>
      </c>
    </row>
    <row r="35" spans="1:16" x14ac:dyDescent="0.3">
      <c r="A35" s="512">
        <v>1</v>
      </c>
      <c r="B35" s="512">
        <f t="shared" ref="B35:G35" si="0">SUM(A35+1)</f>
        <v>2</v>
      </c>
      <c r="C35" s="512">
        <f t="shared" si="0"/>
        <v>3</v>
      </c>
      <c r="D35" s="512">
        <f t="shared" si="0"/>
        <v>4</v>
      </c>
      <c r="E35" s="512">
        <f t="shared" si="0"/>
        <v>5</v>
      </c>
      <c r="F35" s="512">
        <f t="shared" si="0"/>
        <v>6</v>
      </c>
      <c r="G35" s="512">
        <f t="shared" si="0"/>
        <v>7</v>
      </c>
      <c r="H35" s="512">
        <v>8</v>
      </c>
      <c r="I35" s="512">
        <v>9</v>
      </c>
      <c r="J35" s="512">
        <v>10</v>
      </c>
      <c r="K35" s="512">
        <v>11</v>
      </c>
      <c r="L35" s="512">
        <v>12</v>
      </c>
      <c r="M35" s="512">
        <v>13</v>
      </c>
      <c r="N35" s="512">
        <v>14</v>
      </c>
      <c r="O35" s="512">
        <v>15</v>
      </c>
      <c r="P35" s="512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172948</v>
      </c>
      <c r="I39" s="451"/>
      <c r="J39" s="451">
        <f t="shared" ref="J39:J66" si="1">H39+I39</f>
        <v>172948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13388382.24</v>
      </c>
      <c r="I67" s="498">
        <f t="shared" ref="I67:P67" si="4">SUM(I37:I66)</f>
        <v>0</v>
      </c>
      <c r="J67" s="498">
        <f t="shared" si="4"/>
        <v>13388382.24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09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09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76" si="5">K70+L70</f>
        <v>0</v>
      </c>
      <c r="N70" s="451"/>
      <c r="O70" s="451"/>
      <c r="P70" s="451">
        <f t="shared" ref="P70:P76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456829.92</v>
      </c>
      <c r="I72" s="451"/>
      <c r="J72" s="451">
        <f t="shared" ref="J72:J107" si="7">H72+I72</f>
        <v>456829.92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09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1355613.59</v>
      </c>
      <c r="I74" s="451">
        <v>-2452.2600000000002</v>
      </c>
      <c r="J74" s="451">
        <f t="shared" si="7"/>
        <v>1353161.33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09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0</v>
      </c>
      <c r="I76" s="451">
        <v>2452.2600000000002</v>
      </c>
      <c r="J76" s="451">
        <f t="shared" si="7"/>
        <v>2452.2600000000002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09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ref="M77:M107" si="8">K77+L77</f>
        <v>0</v>
      </c>
      <c r="N77" s="451">
        <v>0</v>
      </c>
      <c r="O77" s="451"/>
      <c r="P77" s="451">
        <f t="shared" ref="P77:P107" si="9">N77+O77</f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8"/>
        <v>4226794.0999999996</v>
      </c>
      <c r="N78" s="451">
        <v>4420314.8899999997</v>
      </c>
      <c r="O78" s="451"/>
      <c r="P78" s="451">
        <f t="shared" si="9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8"/>
        <v>1902380.6</v>
      </c>
      <c r="N79" s="451">
        <v>1983351.63</v>
      </c>
      <c r="O79" s="451"/>
      <c r="P79" s="451">
        <f t="shared" si="9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8"/>
        <v>172092.96</v>
      </c>
      <c r="N80" s="451">
        <v>179678.2</v>
      </c>
      <c r="O80" s="451"/>
      <c r="P80" s="451">
        <f t="shared" si="9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8"/>
        <v>295668.96000000002</v>
      </c>
      <c r="N81" s="451">
        <v>308699.12</v>
      </c>
      <c r="O81" s="451"/>
      <c r="P81" s="451">
        <f t="shared" si="9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8"/>
        <v>84527.22</v>
      </c>
      <c r="N82" s="451">
        <v>86184.55</v>
      </c>
      <c r="O82" s="451"/>
      <c r="P82" s="451">
        <f t="shared" si="9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8"/>
        <v>0</v>
      </c>
      <c r="N83" s="451">
        <v>0</v>
      </c>
      <c r="O83" s="451"/>
      <c r="P83" s="451">
        <f t="shared" si="9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8"/>
        <v>18000</v>
      </c>
      <c r="N84" s="451">
        <v>22500</v>
      </c>
      <c r="O84" s="451"/>
      <c r="P84" s="451">
        <f t="shared" si="9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8"/>
        <v>85500</v>
      </c>
      <c r="N85" s="451">
        <v>106875</v>
      </c>
      <c r="O85" s="451"/>
      <c r="P85" s="451">
        <f t="shared" si="9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8"/>
        <v>100000</v>
      </c>
      <c r="N87" s="451">
        <v>100000</v>
      </c>
      <c r="O87" s="451"/>
      <c r="P87" s="451">
        <f t="shared" si="9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8"/>
        <v>0</v>
      </c>
      <c r="N88" s="454"/>
      <c r="O88" s="451"/>
      <c r="P88" s="451">
        <f t="shared" si="9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8"/>
        <v>99250</v>
      </c>
      <c r="N89" s="451">
        <v>124062.5</v>
      </c>
      <c r="O89" s="451"/>
      <c r="P89" s="451">
        <f t="shared" si="9"/>
        <v>124062.5</v>
      </c>
    </row>
    <row r="90" spans="1:16" x14ac:dyDescent="0.3">
      <c r="A90" s="509" t="s">
        <v>103</v>
      </c>
      <c r="B90" s="455" t="s">
        <v>43</v>
      </c>
      <c r="C90" s="455" t="s">
        <v>100</v>
      </c>
      <c r="D90" s="450" t="s">
        <v>101</v>
      </c>
      <c r="E90" s="512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8"/>
        <v>244125</v>
      </c>
      <c r="N90" s="451">
        <v>305156.25</v>
      </c>
      <c r="O90" s="451"/>
      <c r="P90" s="451">
        <f t="shared" si="9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12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8"/>
        <v>337000</v>
      </c>
      <c r="N91" s="451">
        <v>337000</v>
      </c>
      <c r="O91" s="451"/>
      <c r="P91" s="451">
        <f t="shared" si="9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8"/>
        <v>100000</v>
      </c>
      <c r="N92" s="451">
        <v>100000</v>
      </c>
      <c r="O92" s="451"/>
      <c r="P92" s="451">
        <f t="shared" si="9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8"/>
        <v>14000</v>
      </c>
      <c r="N93" s="451">
        <v>16000</v>
      </c>
      <c r="O93" s="451"/>
      <c r="P93" s="451">
        <f t="shared" si="9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23690</v>
      </c>
      <c r="I94" s="451"/>
      <c r="J94" s="451">
        <f t="shared" si="7"/>
        <v>23690</v>
      </c>
      <c r="K94" s="451">
        <v>40000</v>
      </c>
      <c r="L94" s="451"/>
      <c r="M94" s="451">
        <f t="shared" si="8"/>
        <v>40000</v>
      </c>
      <c r="N94" s="451">
        <v>40000</v>
      </c>
      <c r="O94" s="451"/>
      <c r="P94" s="451">
        <f t="shared" si="9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8"/>
        <v>30000</v>
      </c>
      <c r="N95" s="451">
        <v>30000</v>
      </c>
      <c r="O95" s="451"/>
      <c r="P95" s="451">
        <f t="shared" si="9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8"/>
        <v>0</v>
      </c>
      <c r="N96" s="451">
        <v>0</v>
      </c>
      <c r="O96" s="451"/>
      <c r="P96" s="451">
        <f t="shared" si="9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128531</v>
      </c>
      <c r="I97" s="451"/>
      <c r="J97" s="451">
        <f t="shared" si="7"/>
        <v>128531</v>
      </c>
      <c r="K97" s="451">
        <v>0</v>
      </c>
      <c r="L97" s="451"/>
      <c r="M97" s="451">
        <f t="shared" si="8"/>
        <v>0</v>
      </c>
      <c r="N97" s="451">
        <v>0</v>
      </c>
      <c r="O97" s="451"/>
      <c r="P97" s="451">
        <f t="shared" si="9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8"/>
        <v>40000</v>
      </c>
      <c r="N98" s="451">
        <v>40000</v>
      </c>
      <c r="O98" s="451"/>
      <c r="P98" s="451">
        <f t="shared" si="9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8"/>
        <v>22500</v>
      </c>
      <c r="N99" s="451">
        <v>22500</v>
      </c>
      <c r="O99" s="451"/>
      <c r="P99" s="451">
        <f t="shared" si="9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8"/>
        <v>80000</v>
      </c>
      <c r="N100" s="451">
        <v>80000</v>
      </c>
      <c r="O100" s="451"/>
      <c r="P100" s="451">
        <f t="shared" si="9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8"/>
        <v>0</v>
      </c>
      <c r="N101" s="451">
        <v>0</v>
      </c>
      <c r="O101" s="451"/>
      <c r="P101" s="451">
        <f t="shared" si="9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8"/>
        <v>0</v>
      </c>
      <c r="N102" s="451">
        <v>0</v>
      </c>
      <c r="O102" s="451"/>
      <c r="P102" s="451">
        <f t="shared" si="9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8"/>
        <v>60238</v>
      </c>
      <c r="N103" s="451">
        <v>60238</v>
      </c>
      <c r="O103" s="451"/>
      <c r="P103" s="451">
        <f t="shared" si="9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8"/>
        <v>25281</v>
      </c>
      <c r="N104" s="451">
        <v>25281</v>
      </c>
      <c r="O104" s="451"/>
      <c r="P104" s="451">
        <f t="shared" si="9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8"/>
        <v>37790</v>
      </c>
      <c r="N105" s="451">
        <v>37790</v>
      </c>
      <c r="O105" s="451"/>
      <c r="P105" s="451">
        <f t="shared" si="9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8"/>
        <v>0</v>
      </c>
      <c r="N107" s="451">
        <v>0</v>
      </c>
      <c r="O107" s="451"/>
      <c r="P107" s="451">
        <f t="shared" si="9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15553187.630000001</v>
      </c>
      <c r="I108" s="496">
        <f t="shared" ref="I108:P108" si="10">SUM(I69:I107)</f>
        <v>0</v>
      </c>
      <c r="J108" s="496">
        <f t="shared" si="10"/>
        <v>15553187.630000001</v>
      </c>
      <c r="K108" s="496">
        <f t="shared" si="10"/>
        <v>13879548.150000002</v>
      </c>
      <c r="L108" s="496">
        <f t="shared" si="10"/>
        <v>0</v>
      </c>
      <c r="M108" s="496">
        <f t="shared" si="10"/>
        <v>13879548.150000002</v>
      </c>
      <c r="N108" s="496">
        <f t="shared" si="10"/>
        <v>14290031.449999997</v>
      </c>
      <c r="O108" s="496">
        <f t="shared" si="10"/>
        <v>0</v>
      </c>
      <c r="P108" s="496">
        <f t="shared" si="10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11">SUM(I110)</f>
        <v>0</v>
      </c>
      <c r="J111" s="497">
        <f t="shared" si="11"/>
        <v>5000000</v>
      </c>
      <c r="K111" s="497">
        <f t="shared" si="11"/>
        <v>5800000</v>
      </c>
      <c r="L111" s="497">
        <f t="shared" si="11"/>
        <v>0</v>
      </c>
      <c r="M111" s="497">
        <f t="shared" si="11"/>
        <v>5800000</v>
      </c>
      <c r="N111" s="497">
        <f t="shared" si="11"/>
        <v>5800000</v>
      </c>
      <c r="O111" s="497">
        <f t="shared" si="11"/>
        <v>0</v>
      </c>
      <c r="P111" s="497">
        <f t="shared" si="11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2">SUM(K114:K116)</f>
        <v>0</v>
      </c>
      <c r="L117" s="59"/>
      <c r="M117" s="59"/>
      <c r="N117" s="59">
        <f t="shared" si="12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3">SUM(K118:K121)</f>
        <v>0</v>
      </c>
      <c r="L122" s="83"/>
      <c r="M122" s="83"/>
      <c r="N122" s="83">
        <f t="shared" si="13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4">K117+K122</f>
        <v>0</v>
      </c>
      <c r="L123" s="101"/>
      <c r="M123" s="101"/>
      <c r="N123" s="101">
        <f t="shared" si="14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5">SUM(K125:K126)</f>
        <v>0</v>
      </c>
      <c r="L127" s="121"/>
      <c r="M127" s="121"/>
      <c r="N127" s="121">
        <f t="shared" si="15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24033568.609999999</v>
      </c>
      <c r="I130" s="451"/>
      <c r="J130" s="451">
        <f t="shared" ref="J130:J133" si="16">H130+I130</f>
        <v>24033568.609999999</v>
      </c>
      <c r="K130" s="451">
        <v>0</v>
      </c>
      <c r="L130" s="451"/>
      <c r="M130" s="451">
        <f t="shared" ref="M130:M133" si="17">K130+L130</f>
        <v>0</v>
      </c>
      <c r="N130" s="451">
        <v>0</v>
      </c>
      <c r="O130" s="451"/>
      <c r="P130" s="451">
        <f t="shared" ref="P130:P142" si="18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53302.15</v>
      </c>
      <c r="I131" s="451"/>
      <c r="J131" s="451">
        <f t="shared" si="16"/>
        <v>53302.15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/>
      <c r="J132" s="451">
        <f t="shared" si="16"/>
        <v>5105802.3600000003</v>
      </c>
      <c r="K132" s="451">
        <v>0</v>
      </c>
      <c r="L132" s="451"/>
      <c r="M132" s="451">
        <f t="shared" si="17"/>
        <v>0</v>
      </c>
      <c r="N132" s="451">
        <v>0</v>
      </c>
      <c r="O132" s="451"/>
      <c r="P132" s="451">
        <f t="shared" si="18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6"/>
        <v>47000</v>
      </c>
      <c r="K133" s="451">
        <v>0</v>
      </c>
      <c r="L133" s="451"/>
      <c r="M133" s="451">
        <f t="shared" si="17"/>
        <v>0</v>
      </c>
      <c r="N133" s="451">
        <v>0</v>
      </c>
      <c r="O133" s="451"/>
      <c r="P133" s="451">
        <f t="shared" si="18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9">SUM(I130:I133)</f>
        <v>0</v>
      </c>
      <c r="J134" s="495">
        <f t="shared" si="19"/>
        <v>29239673.119999997</v>
      </c>
      <c r="K134" s="495">
        <f t="shared" si="19"/>
        <v>0</v>
      </c>
      <c r="L134" s="495">
        <f t="shared" si="19"/>
        <v>0</v>
      </c>
      <c r="M134" s="495">
        <f t="shared" si="19"/>
        <v>0</v>
      </c>
      <c r="N134" s="495">
        <f t="shared" si="19"/>
        <v>0</v>
      </c>
      <c r="O134" s="495">
        <f t="shared" si="19"/>
        <v>0</v>
      </c>
      <c r="P134" s="495">
        <f t="shared" si="19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40678851.689999998</v>
      </c>
      <c r="I135" s="451"/>
      <c r="J135" s="451">
        <f t="shared" ref="J135:J142" si="20">H135+I135</f>
        <v>40678851.689999998</v>
      </c>
      <c r="K135" s="451">
        <v>0</v>
      </c>
      <c r="L135" s="451"/>
      <c r="M135" s="451">
        <f t="shared" ref="M135:M142" si="21">K135+L135</f>
        <v>0</v>
      </c>
      <c r="N135" s="451">
        <v>0</v>
      </c>
      <c r="O135" s="451"/>
      <c r="P135" s="451">
        <f t="shared" si="18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97358.290000000008</v>
      </c>
      <c r="I136" s="451"/>
      <c r="J136" s="451">
        <f t="shared" si="20"/>
        <v>97358.290000000008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/>
      <c r="J137" s="451">
        <f t="shared" si="20"/>
        <v>8983667.3300000001</v>
      </c>
      <c r="K137" s="451">
        <v>0</v>
      </c>
      <c r="L137" s="451"/>
      <c r="M137" s="451">
        <f t="shared" si="21"/>
        <v>0</v>
      </c>
      <c r="N137" s="451">
        <v>0</v>
      </c>
      <c r="O137" s="451"/>
      <c r="P137" s="451">
        <f t="shared" si="18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20"/>
        <v>49414</v>
      </c>
      <c r="K138" s="451">
        <v>0</v>
      </c>
      <c r="L138" s="451"/>
      <c r="M138" s="451">
        <f t="shared" si="21"/>
        <v>0</v>
      </c>
      <c r="N138" s="451">
        <v>0</v>
      </c>
      <c r="O138" s="451"/>
      <c r="P138" s="451">
        <f t="shared" si="18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20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20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20"/>
        <v>12746</v>
      </c>
      <c r="K141" s="451">
        <v>0</v>
      </c>
      <c r="L141" s="451"/>
      <c r="M141" s="451">
        <f t="shared" si="21"/>
        <v>0</v>
      </c>
      <c r="N141" s="451">
        <v>0</v>
      </c>
      <c r="O141" s="451"/>
      <c r="P141" s="451">
        <f t="shared" si="18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20"/>
        <v>4200</v>
      </c>
      <c r="K142" s="451">
        <v>0</v>
      </c>
      <c r="L142" s="451"/>
      <c r="M142" s="451">
        <f t="shared" si="21"/>
        <v>0</v>
      </c>
      <c r="N142" s="451">
        <v>0</v>
      </c>
      <c r="O142" s="451"/>
      <c r="P142" s="451">
        <f t="shared" si="18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2">SUM(I135:I142)</f>
        <v>0</v>
      </c>
      <c r="J143" s="495">
        <f t="shared" si="22"/>
        <v>51492922.219999999</v>
      </c>
      <c r="K143" s="495">
        <f t="shared" si="22"/>
        <v>0</v>
      </c>
      <c r="L143" s="495">
        <f t="shared" si="22"/>
        <v>0</v>
      </c>
      <c r="M143" s="495">
        <f t="shared" si="22"/>
        <v>0</v>
      </c>
      <c r="N143" s="495">
        <f t="shared" si="22"/>
        <v>0</v>
      </c>
      <c r="O143" s="495">
        <f t="shared" si="22"/>
        <v>0</v>
      </c>
      <c r="P143" s="495">
        <f t="shared" si="22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3">I134+I143</f>
        <v>0</v>
      </c>
      <c r="J144" s="495">
        <f t="shared" si="23"/>
        <v>80732595.340000004</v>
      </c>
      <c r="K144" s="495">
        <f t="shared" si="23"/>
        <v>0</v>
      </c>
      <c r="L144" s="495">
        <f t="shared" si="23"/>
        <v>0</v>
      </c>
      <c r="M144" s="495">
        <f t="shared" si="23"/>
        <v>0</v>
      </c>
      <c r="N144" s="495">
        <f t="shared" si="23"/>
        <v>0</v>
      </c>
      <c r="O144" s="495">
        <f t="shared" si="23"/>
        <v>0</v>
      </c>
      <c r="P144" s="495">
        <f t="shared" si="23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4">H146+I146</f>
        <v>4554000</v>
      </c>
      <c r="K146" s="451">
        <v>0</v>
      </c>
      <c r="L146" s="451"/>
      <c r="M146" s="465">
        <f t="shared" ref="M146:M147" si="25">K146+L146</f>
        <v>0</v>
      </c>
      <c r="N146" s="451">
        <v>0</v>
      </c>
      <c r="O146" s="147"/>
      <c r="P146" s="148">
        <f t="shared" ref="P146:P147" si="26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4"/>
        <v>1375308</v>
      </c>
      <c r="K147" s="451">
        <v>0</v>
      </c>
      <c r="L147" s="451"/>
      <c r="M147" s="465">
        <f t="shared" si="25"/>
        <v>0</v>
      </c>
      <c r="N147" s="451">
        <v>0</v>
      </c>
      <c r="O147" s="147"/>
      <c r="P147" s="148">
        <f t="shared" si="26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7">SUM(I146:I147)</f>
        <v>0</v>
      </c>
      <c r="J148" s="149">
        <f t="shared" si="27"/>
        <v>5929308</v>
      </c>
      <c r="K148" s="149">
        <f t="shared" si="27"/>
        <v>0</v>
      </c>
      <c r="L148" s="149">
        <f t="shared" si="27"/>
        <v>0</v>
      </c>
      <c r="M148" s="149">
        <f t="shared" si="27"/>
        <v>0</v>
      </c>
      <c r="N148" s="149">
        <f t="shared" si="27"/>
        <v>0</v>
      </c>
      <c r="O148" s="149">
        <f t="shared" si="27"/>
        <v>0</v>
      </c>
      <c r="P148" s="149">
        <f t="shared" si="27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8">H150+I150</f>
        <v>251508</v>
      </c>
      <c r="K150" s="465">
        <v>0</v>
      </c>
      <c r="L150" s="469"/>
      <c r="M150" s="465">
        <f t="shared" ref="M150:M151" si="29">K150+L150</f>
        <v>0</v>
      </c>
      <c r="N150" s="451">
        <v>0</v>
      </c>
      <c r="O150" s="147"/>
      <c r="P150" s="148">
        <f t="shared" ref="P150:P151" si="30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8"/>
        <v>75955.42</v>
      </c>
      <c r="K151" s="474">
        <v>0</v>
      </c>
      <c r="L151" s="475"/>
      <c r="M151" s="474">
        <f t="shared" si="29"/>
        <v>0</v>
      </c>
      <c r="N151" s="476">
        <v>0</v>
      </c>
      <c r="O151" s="163"/>
      <c r="P151" s="164">
        <f t="shared" si="30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31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2">H154+I154</f>
        <v>99000</v>
      </c>
      <c r="K154" s="451">
        <v>0</v>
      </c>
      <c r="L154" s="454"/>
      <c r="M154" s="465">
        <f t="shared" ref="M154:M155" si="33">K154+L154</f>
        <v>0</v>
      </c>
      <c r="N154" s="451">
        <v>0</v>
      </c>
      <c r="O154" s="147"/>
      <c r="P154" s="148">
        <f t="shared" ref="P154:P155" si="34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2"/>
        <v>29898</v>
      </c>
      <c r="K155" s="451">
        <v>0</v>
      </c>
      <c r="L155" s="454"/>
      <c r="M155" s="474">
        <f t="shared" si="33"/>
        <v>0</v>
      </c>
      <c r="N155" s="451">
        <v>0</v>
      </c>
      <c r="O155" s="147"/>
      <c r="P155" s="164">
        <f t="shared" si="34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5">SUM(I154:I155)</f>
        <v>0</v>
      </c>
      <c r="J156" s="496">
        <f t="shared" si="35"/>
        <v>128898</v>
      </c>
      <c r="K156" s="496">
        <f t="shared" si="35"/>
        <v>0</v>
      </c>
      <c r="L156" s="496">
        <f t="shared" si="35"/>
        <v>0</v>
      </c>
      <c r="M156" s="496">
        <f t="shared" si="35"/>
        <v>0</v>
      </c>
      <c r="N156" s="496">
        <f t="shared" si="35"/>
        <v>0</v>
      </c>
      <c r="O156" s="496">
        <f t="shared" si="35"/>
        <v>0</v>
      </c>
      <c r="P156" s="496">
        <f t="shared" si="35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6">SUM(H158:H158)</f>
        <v>1916000</v>
      </c>
      <c r="I159" s="495">
        <f t="shared" si="36"/>
        <v>0</v>
      </c>
      <c r="J159" s="495">
        <f t="shared" si="36"/>
        <v>1916000</v>
      </c>
      <c r="K159" s="495">
        <f t="shared" si="36"/>
        <v>0</v>
      </c>
      <c r="L159" s="495">
        <f t="shared" si="36"/>
        <v>0</v>
      </c>
      <c r="M159" s="495">
        <f t="shared" si="36"/>
        <v>0</v>
      </c>
      <c r="N159" s="495">
        <f t="shared" si="36"/>
        <v>0</v>
      </c>
      <c r="O159" s="495">
        <f t="shared" si="36"/>
        <v>0</v>
      </c>
      <c r="P159" s="495">
        <f t="shared" si="36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7">K163+L163</f>
        <v>0</v>
      </c>
      <c r="N163" s="451">
        <v>0</v>
      </c>
      <c r="O163" s="463"/>
      <c r="P163" s="451">
        <f t="shared" ref="P163:P164" si="38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7"/>
        <v>0</v>
      </c>
      <c r="N164" s="451">
        <v>0</v>
      </c>
      <c r="O164" s="463"/>
      <c r="P164" s="451">
        <f t="shared" si="38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9">SUM(I161:I164)</f>
        <v>0</v>
      </c>
      <c r="J165" s="495">
        <f t="shared" si="39"/>
        <v>1196821</v>
      </c>
      <c r="K165" s="495">
        <f t="shared" si="39"/>
        <v>0</v>
      </c>
      <c r="L165" s="495">
        <f t="shared" si="39"/>
        <v>0</v>
      </c>
      <c r="M165" s="495">
        <f t="shared" si="39"/>
        <v>0</v>
      </c>
      <c r="N165" s="495">
        <f t="shared" si="39"/>
        <v>0</v>
      </c>
      <c r="O165" s="495">
        <f t="shared" si="39"/>
        <v>0</v>
      </c>
      <c r="P165" s="495">
        <f t="shared" si="39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40">K167+L167</f>
        <v>0</v>
      </c>
      <c r="N167" s="451">
        <v>0</v>
      </c>
      <c r="O167" s="463"/>
      <c r="P167" s="451">
        <f t="shared" ref="P167" si="41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2">SUM(I167)</f>
        <v>0</v>
      </c>
      <c r="J168" s="495">
        <f t="shared" si="42"/>
        <v>3150000</v>
      </c>
      <c r="K168" s="495">
        <f t="shared" si="42"/>
        <v>0</v>
      </c>
      <c r="L168" s="495">
        <f t="shared" si="42"/>
        <v>0</v>
      </c>
      <c r="M168" s="495">
        <f t="shared" si="42"/>
        <v>0</v>
      </c>
      <c r="N168" s="495">
        <f t="shared" si="42"/>
        <v>0</v>
      </c>
      <c r="O168" s="495">
        <f t="shared" si="42"/>
        <v>0</v>
      </c>
      <c r="P168" s="495">
        <f t="shared" si="42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3">H170+I170</f>
        <v>9394</v>
      </c>
      <c r="K170" s="451">
        <v>0</v>
      </c>
      <c r="L170" s="451"/>
      <c r="M170" s="451">
        <f t="shared" ref="M170:M173" si="44">K170+L170</f>
        <v>0</v>
      </c>
      <c r="N170" s="451">
        <v>0</v>
      </c>
      <c r="O170" s="463"/>
      <c r="P170" s="451">
        <f t="shared" ref="P170:P173" si="45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3"/>
        <v>4026</v>
      </c>
      <c r="K171" s="451">
        <v>0</v>
      </c>
      <c r="L171" s="451"/>
      <c r="M171" s="451">
        <f t="shared" si="44"/>
        <v>0</v>
      </c>
      <c r="N171" s="451">
        <v>0</v>
      </c>
      <c r="O171" s="463"/>
      <c r="P171" s="451">
        <f t="shared" si="45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3"/>
        <v>1359589</v>
      </c>
      <c r="K172" s="451">
        <v>0</v>
      </c>
      <c r="L172" s="451"/>
      <c r="M172" s="451">
        <f t="shared" si="44"/>
        <v>0</v>
      </c>
      <c r="N172" s="451">
        <v>0</v>
      </c>
      <c r="O172" s="463"/>
      <c r="P172" s="451">
        <f t="shared" si="45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3"/>
        <v>582681</v>
      </c>
      <c r="K173" s="451">
        <v>0</v>
      </c>
      <c r="L173" s="451"/>
      <c r="M173" s="451">
        <f t="shared" si="44"/>
        <v>0</v>
      </c>
      <c r="N173" s="451">
        <v>0</v>
      </c>
      <c r="O173" s="463"/>
      <c r="P173" s="451">
        <f t="shared" si="45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6">SUM(I170:I173)</f>
        <v>0</v>
      </c>
      <c r="J174" s="495">
        <f>SUM(J170:J173)</f>
        <v>1955690</v>
      </c>
      <c r="K174" s="495">
        <f t="shared" si="46"/>
        <v>0</v>
      </c>
      <c r="L174" s="495">
        <f t="shared" si="46"/>
        <v>0</v>
      </c>
      <c r="M174" s="495">
        <f t="shared" si="46"/>
        <v>0</v>
      </c>
      <c r="N174" s="495">
        <f t="shared" si="46"/>
        <v>0</v>
      </c>
      <c r="O174" s="495">
        <f t="shared" si="46"/>
        <v>0</v>
      </c>
      <c r="P174" s="495">
        <f t="shared" si="46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7">H176+I176</f>
        <v>305248.5</v>
      </c>
      <c r="K176" s="451">
        <v>0</v>
      </c>
      <c r="L176" s="451"/>
      <c r="M176" s="451">
        <f t="shared" ref="M176:M187" si="48">K176+L176</f>
        <v>0</v>
      </c>
      <c r="N176" s="451">
        <v>0</v>
      </c>
      <c r="O176" s="463"/>
      <c r="P176" s="451">
        <f t="shared" ref="P176:P187" si="49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7"/>
        <v>1363461.3</v>
      </c>
      <c r="K177" s="451">
        <v>0</v>
      </c>
      <c r="L177" s="451"/>
      <c r="M177" s="451">
        <f t="shared" si="48"/>
        <v>0</v>
      </c>
      <c r="N177" s="451">
        <v>0</v>
      </c>
      <c r="O177" s="463"/>
      <c r="P177" s="451">
        <f t="shared" si="49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7"/>
        <v>151495.70000000001</v>
      </c>
      <c r="K180" s="451">
        <v>0</v>
      </c>
      <c r="L180" s="451"/>
      <c r="M180" s="451">
        <f t="shared" si="48"/>
        <v>0</v>
      </c>
      <c r="N180" s="451">
        <v>0</v>
      </c>
      <c r="O180" s="463"/>
      <c r="P180" s="451">
        <f t="shared" si="49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7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50">SUM(I176:I181)</f>
        <v>0</v>
      </c>
      <c r="J182" s="495">
        <f t="shared" si="50"/>
        <v>1893000</v>
      </c>
      <c r="K182" s="495">
        <f t="shared" si="50"/>
        <v>0</v>
      </c>
      <c r="L182" s="495">
        <f t="shared" si="50"/>
        <v>0</v>
      </c>
      <c r="M182" s="495">
        <f t="shared" si="50"/>
        <v>0</v>
      </c>
      <c r="N182" s="495">
        <f t="shared" si="50"/>
        <v>0</v>
      </c>
      <c r="O182" s="495">
        <f t="shared" si="50"/>
        <v>0</v>
      </c>
      <c r="P182" s="495">
        <f t="shared" si="50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8"/>
        <v>0</v>
      </c>
      <c r="N184" s="451">
        <v>0</v>
      </c>
      <c r="O184" s="463"/>
      <c r="P184" s="451">
        <f t="shared" si="49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51">SUM(H185:I185)</f>
        <v>18586</v>
      </c>
      <c r="K185" s="451">
        <v>0</v>
      </c>
      <c r="L185" s="451"/>
      <c r="M185" s="451">
        <f t="shared" si="48"/>
        <v>0</v>
      </c>
      <c r="N185" s="451">
        <v>0</v>
      </c>
      <c r="O185" s="463"/>
      <c r="P185" s="451">
        <f t="shared" si="49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51"/>
        <v>82686.27</v>
      </c>
      <c r="K186" s="451">
        <v>0</v>
      </c>
      <c r="L186" s="451"/>
      <c r="M186" s="451">
        <f t="shared" si="48"/>
        <v>0</v>
      </c>
      <c r="N186" s="451">
        <v>0</v>
      </c>
      <c r="O186" s="463"/>
      <c r="P186" s="451">
        <f t="shared" si="49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51"/>
        <v>4077.7300000000005</v>
      </c>
      <c r="K187" s="451">
        <v>0</v>
      </c>
      <c r="L187" s="451"/>
      <c r="M187" s="451">
        <f t="shared" si="48"/>
        <v>0</v>
      </c>
      <c r="N187" s="451">
        <v>0</v>
      </c>
      <c r="O187" s="463"/>
      <c r="P187" s="451">
        <f t="shared" si="49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2">SUM(I184:I187)</f>
        <v>0</v>
      </c>
      <c r="J188" s="495">
        <f t="shared" si="52"/>
        <v>522889.76999999996</v>
      </c>
      <c r="K188" s="495">
        <f t="shared" si="52"/>
        <v>0</v>
      </c>
      <c r="L188" s="495">
        <f t="shared" si="52"/>
        <v>0</v>
      </c>
      <c r="M188" s="495">
        <f t="shared" si="52"/>
        <v>0</v>
      </c>
      <c r="N188" s="495">
        <f t="shared" si="52"/>
        <v>0</v>
      </c>
      <c r="O188" s="495">
        <f t="shared" si="52"/>
        <v>0</v>
      </c>
      <c r="P188" s="495">
        <f t="shared" si="52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3">H67+H108+H111+H123+H127+H159+H165+H144+H168+H174+H152+H148+H156+H182+H188</f>
        <v>131694235.40000001</v>
      </c>
      <c r="I189" s="103">
        <f t="shared" si="53"/>
        <v>0</v>
      </c>
      <c r="J189" s="103">
        <f t="shared" si="53"/>
        <v>131694235.40000001</v>
      </c>
      <c r="K189" s="103">
        <f t="shared" si="53"/>
        <v>33521479.18</v>
      </c>
      <c r="L189" s="103">
        <f t="shared" si="53"/>
        <v>0</v>
      </c>
      <c r="M189" s="103">
        <f t="shared" si="53"/>
        <v>33521479.18</v>
      </c>
      <c r="N189" s="103">
        <f t="shared" si="53"/>
        <v>34259965.640000001</v>
      </c>
      <c r="O189" s="103">
        <f t="shared" si="53"/>
        <v>0</v>
      </c>
      <c r="P189" s="103">
        <f t="shared" si="53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07"/>
      <c r="C193" s="507"/>
      <c r="D193" s="507"/>
      <c r="E193" s="507"/>
      <c r="F193" s="507"/>
      <c r="G193" s="507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F194:G194"/>
    <mergeCell ref="B195:D195"/>
    <mergeCell ref="F195:G195"/>
    <mergeCell ref="F197:G197"/>
    <mergeCell ref="B198:D198"/>
    <mergeCell ref="F198:G198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67" zoomScale="70" zoomScaleNormal="70" workbookViewId="0">
      <selection activeCell="I40" sqref="I40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367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08"/>
      <c r="B22" s="508"/>
      <c r="C22" s="508"/>
      <c r="D22" s="508"/>
      <c r="E22" s="508"/>
      <c r="F22" s="508"/>
      <c r="G22" s="508"/>
      <c r="H22" s="508"/>
      <c r="I22" s="508"/>
      <c r="J22" s="50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368</v>
      </c>
      <c r="C24" s="747"/>
      <c r="D24" s="747"/>
      <c r="E24" s="747"/>
      <c r="F24" s="747"/>
      <c r="G24" s="747"/>
      <c r="H24" s="747"/>
      <c r="I24" s="747"/>
      <c r="J24" s="494" t="str">
        <f>H19</f>
        <v>15 сентября 2025</v>
      </c>
      <c r="K24" s="1"/>
      <c r="L24" s="1"/>
      <c r="M24" s="1"/>
      <c r="P24" s="50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10"/>
      <c r="M25" s="510"/>
      <c r="O25" s="510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10"/>
      <c r="M26" s="510"/>
      <c r="O26" s="510" t="s">
        <v>16</v>
      </c>
      <c r="P26" s="491" t="str">
        <f>H19</f>
        <v>15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11"/>
      <c r="I27" s="511"/>
      <c r="J27" s="511"/>
      <c r="K27" s="480"/>
      <c r="L27" s="514"/>
      <c r="M27" s="514"/>
      <c r="N27" s="480"/>
      <c r="O27" s="514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11"/>
      <c r="I28" s="511"/>
      <c r="J28" s="511"/>
      <c r="K28" s="480"/>
      <c r="L28" s="514"/>
      <c r="M28" s="514"/>
      <c r="N28" s="480"/>
      <c r="O28" s="514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14"/>
      <c r="M29" s="514"/>
      <c r="N29" s="480"/>
      <c r="O29" s="514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14"/>
      <c r="M30" s="514"/>
      <c r="N30" s="480"/>
      <c r="O30" s="514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14"/>
      <c r="M31" s="514"/>
      <c r="N31" s="480"/>
      <c r="O31" s="514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14"/>
      <c r="M32" s="514"/>
      <c r="N32" s="480"/>
      <c r="O32" s="514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45911</v>
      </c>
      <c r="I34" s="513" t="s">
        <v>150</v>
      </c>
      <c r="J34" s="513" t="s">
        <v>151</v>
      </c>
      <c r="K34" s="488">
        <f>H34</f>
        <v>45911</v>
      </c>
      <c r="L34" s="513" t="s">
        <v>150</v>
      </c>
      <c r="M34" s="513" t="s">
        <v>151</v>
      </c>
      <c r="N34" s="488">
        <f>H34</f>
        <v>45911</v>
      </c>
      <c r="O34" s="513" t="s">
        <v>150</v>
      </c>
      <c r="P34" s="513" t="s">
        <v>151</v>
      </c>
    </row>
    <row r="35" spans="1:16" x14ac:dyDescent="0.3">
      <c r="A35" s="512">
        <v>1</v>
      </c>
      <c r="B35" s="512">
        <f t="shared" ref="B35:G35" si="0">SUM(A35+1)</f>
        <v>2</v>
      </c>
      <c r="C35" s="512">
        <f t="shared" si="0"/>
        <v>3</v>
      </c>
      <c r="D35" s="512">
        <f t="shared" si="0"/>
        <v>4</v>
      </c>
      <c r="E35" s="512">
        <f t="shared" si="0"/>
        <v>5</v>
      </c>
      <c r="F35" s="512">
        <f t="shared" si="0"/>
        <v>6</v>
      </c>
      <c r="G35" s="512">
        <f t="shared" si="0"/>
        <v>7</v>
      </c>
      <c r="H35" s="512">
        <v>8</v>
      </c>
      <c r="I35" s="512">
        <v>9</v>
      </c>
      <c r="J35" s="512">
        <v>10</v>
      </c>
      <c r="K35" s="512">
        <v>11</v>
      </c>
      <c r="L35" s="512">
        <v>12</v>
      </c>
      <c r="M35" s="512">
        <v>13</v>
      </c>
      <c r="N35" s="512">
        <v>14</v>
      </c>
      <c r="O35" s="512">
        <v>15</v>
      </c>
      <c r="P35" s="512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172948</v>
      </c>
      <c r="I39" s="451">
        <v>89097.600000000006</v>
      </c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13388382.24</v>
      </c>
      <c r="I67" s="498">
        <f t="shared" ref="I67:P67" si="4">SUM(I37:I66)</f>
        <v>89097.600000000006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09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09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456829.92</v>
      </c>
      <c r="I72" s="451"/>
      <c r="J72" s="451">
        <f t="shared" ref="J72:J107" si="7">H72+I72</f>
        <v>456829.92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09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1353161.33</v>
      </c>
      <c r="I74" s="451"/>
      <c r="J74" s="451">
        <f t="shared" si="7"/>
        <v>1353161.33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09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2452.2600000000002</v>
      </c>
      <c r="I76" s="451"/>
      <c r="J76" s="451">
        <f t="shared" si="7"/>
        <v>2452.2600000000002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09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09" t="s">
        <v>103</v>
      </c>
      <c r="B90" s="455" t="s">
        <v>43</v>
      </c>
      <c r="C90" s="455" t="s">
        <v>100</v>
      </c>
      <c r="D90" s="450" t="s">
        <v>101</v>
      </c>
      <c r="E90" s="512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12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23690</v>
      </c>
      <c r="I94" s="451"/>
      <c r="J94" s="451">
        <f t="shared" si="7"/>
        <v>23690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128531</v>
      </c>
      <c r="I97" s="451"/>
      <c r="J97" s="451">
        <f t="shared" si="7"/>
        <v>128531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15553187.630000001</v>
      </c>
      <c r="I108" s="496">
        <f t="shared" ref="I108:P108" si="8">SUM(I69:I107)</f>
        <v>0</v>
      </c>
      <c r="J108" s="496">
        <f t="shared" si="8"/>
        <v>15553187.630000001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24033568.609999999</v>
      </c>
      <c r="I130" s="451"/>
      <c r="J130" s="451">
        <f t="shared" ref="J130:J133" si="14">H130+I130</f>
        <v>24033568.609999999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53302.15</v>
      </c>
      <c r="I131" s="451"/>
      <c r="J131" s="451">
        <f t="shared" si="14"/>
        <v>53302.15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/>
      <c r="J132" s="451">
        <f t="shared" si="14"/>
        <v>5105802.3600000003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7">SUM(I130:I133)</f>
        <v>0</v>
      </c>
      <c r="J134" s="495">
        <f t="shared" si="17"/>
        <v>29239673.119999997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40678851.689999998</v>
      </c>
      <c r="I135" s="451"/>
      <c r="J135" s="451">
        <f t="shared" ref="J135:J142" si="18">H135+I135</f>
        <v>40678851.689999998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97358.290000000008</v>
      </c>
      <c r="I136" s="451"/>
      <c r="J136" s="451">
        <f t="shared" si="18"/>
        <v>97358.290000000008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/>
      <c r="J137" s="451">
        <f t="shared" si="18"/>
        <v>8983667.3300000001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0">SUM(I135:I142)</f>
        <v>0</v>
      </c>
      <c r="J143" s="495">
        <f t="shared" si="20"/>
        <v>51492922.219999999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1">I134+I143</f>
        <v>0</v>
      </c>
      <c r="J144" s="495">
        <f t="shared" si="21"/>
        <v>80732595.340000004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131694235.40000001</v>
      </c>
      <c r="I189" s="103">
        <f t="shared" si="51"/>
        <v>89097.600000000006</v>
      </c>
      <c r="J189" s="103">
        <f t="shared" si="51"/>
        <v>131783333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07"/>
      <c r="C193" s="507"/>
      <c r="D193" s="507"/>
      <c r="E193" s="507"/>
      <c r="F193" s="507"/>
      <c r="G193" s="507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F194:G194"/>
    <mergeCell ref="B195:D195"/>
    <mergeCell ref="F195:G195"/>
    <mergeCell ref="F197:G197"/>
    <mergeCell ref="B198:D198"/>
    <mergeCell ref="F198:G198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zoomScale="70" zoomScaleNormal="70" workbookViewId="0">
      <selection activeCell="I73" sqref="I7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370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15"/>
      <c r="B22" s="515"/>
      <c r="C22" s="515"/>
      <c r="D22" s="515"/>
      <c r="E22" s="515"/>
      <c r="F22" s="515"/>
      <c r="G22" s="515"/>
      <c r="H22" s="515"/>
      <c r="I22" s="515"/>
      <c r="J22" s="515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369</v>
      </c>
      <c r="C24" s="747"/>
      <c r="D24" s="747"/>
      <c r="E24" s="747"/>
      <c r="F24" s="747"/>
      <c r="G24" s="747"/>
      <c r="H24" s="747"/>
      <c r="I24" s="747"/>
      <c r="J24" s="494" t="str">
        <f>H19</f>
        <v>22 сентября 2025</v>
      </c>
      <c r="K24" s="1"/>
      <c r="L24" s="1"/>
      <c r="M24" s="1"/>
      <c r="P24" s="515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18"/>
      <c r="M25" s="518"/>
      <c r="O25" s="518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18"/>
      <c r="M26" s="518"/>
      <c r="O26" s="518" t="s">
        <v>16</v>
      </c>
      <c r="P26" s="491" t="str">
        <f>H19</f>
        <v>22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19"/>
      <c r="I27" s="519"/>
      <c r="J27" s="519"/>
      <c r="K27" s="480"/>
      <c r="L27" s="522"/>
      <c r="M27" s="522"/>
      <c r="N27" s="480"/>
      <c r="O27" s="522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19"/>
      <c r="I28" s="519"/>
      <c r="J28" s="519"/>
      <c r="K28" s="480"/>
      <c r="L28" s="522"/>
      <c r="M28" s="522"/>
      <c r="N28" s="480"/>
      <c r="O28" s="522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22"/>
      <c r="M29" s="522"/>
      <c r="N29" s="480"/>
      <c r="O29" s="522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22"/>
      <c r="M30" s="522"/>
      <c r="N30" s="480"/>
      <c r="O30" s="522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22"/>
      <c r="M31" s="522"/>
      <c r="N31" s="480"/>
      <c r="O31" s="522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22"/>
      <c r="M32" s="522"/>
      <c r="N32" s="480"/>
      <c r="O32" s="522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45915</v>
      </c>
      <c r="I34" s="521" t="s">
        <v>150</v>
      </c>
      <c r="J34" s="521" t="s">
        <v>151</v>
      </c>
      <c r="K34" s="488">
        <f>H34</f>
        <v>45915</v>
      </c>
      <c r="L34" s="521" t="s">
        <v>150</v>
      </c>
      <c r="M34" s="521" t="s">
        <v>151</v>
      </c>
      <c r="N34" s="488">
        <f>H34</f>
        <v>45915</v>
      </c>
      <c r="O34" s="521" t="s">
        <v>150</v>
      </c>
      <c r="P34" s="521" t="s">
        <v>151</v>
      </c>
    </row>
    <row r="35" spans="1:16" x14ac:dyDescent="0.3">
      <c r="A35" s="520">
        <v>1</v>
      </c>
      <c r="B35" s="520">
        <f t="shared" ref="B35:G35" si="0">SUM(A35+1)</f>
        <v>2</v>
      </c>
      <c r="C35" s="520">
        <f t="shared" si="0"/>
        <v>3</v>
      </c>
      <c r="D35" s="520">
        <f t="shared" si="0"/>
        <v>4</v>
      </c>
      <c r="E35" s="520">
        <f t="shared" si="0"/>
        <v>5</v>
      </c>
      <c r="F35" s="520">
        <f t="shared" si="0"/>
        <v>6</v>
      </c>
      <c r="G35" s="520">
        <f t="shared" si="0"/>
        <v>7</v>
      </c>
      <c r="H35" s="520">
        <v>8</v>
      </c>
      <c r="I35" s="520">
        <v>9</v>
      </c>
      <c r="J35" s="520">
        <v>10</v>
      </c>
      <c r="K35" s="520">
        <v>11</v>
      </c>
      <c r="L35" s="520">
        <v>12</v>
      </c>
      <c r="M35" s="520">
        <v>13</v>
      </c>
      <c r="N35" s="520">
        <v>14</v>
      </c>
      <c r="O35" s="520">
        <v>15</v>
      </c>
      <c r="P35" s="520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16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16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456829.92</v>
      </c>
      <c r="I72" s="451">
        <v>32560.1</v>
      </c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16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1353161.33</v>
      </c>
      <c r="I74" s="451"/>
      <c r="J74" s="451">
        <f t="shared" si="7"/>
        <v>1353161.33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16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2452.2600000000002</v>
      </c>
      <c r="I76" s="451"/>
      <c r="J76" s="451">
        <f t="shared" si="7"/>
        <v>2452.2600000000002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16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16" t="s">
        <v>103</v>
      </c>
      <c r="B90" s="455" t="s">
        <v>43</v>
      </c>
      <c r="C90" s="455" t="s">
        <v>100</v>
      </c>
      <c r="D90" s="450" t="s">
        <v>101</v>
      </c>
      <c r="E90" s="520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20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23690</v>
      </c>
      <c r="I94" s="451"/>
      <c r="J94" s="451">
        <f t="shared" si="7"/>
        <v>23690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128531</v>
      </c>
      <c r="I97" s="451"/>
      <c r="J97" s="451">
        <f t="shared" si="7"/>
        <v>128531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15553187.630000001</v>
      </c>
      <c r="I108" s="496">
        <f t="shared" ref="I108:P108" si="8">SUM(I69:I107)</f>
        <v>32560.1</v>
      </c>
      <c r="J108" s="496">
        <f t="shared" si="8"/>
        <v>15585747.729999999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24033568.609999999</v>
      </c>
      <c r="I130" s="451"/>
      <c r="J130" s="451">
        <f t="shared" ref="J130:J133" si="14">H130+I130</f>
        <v>24033568.609999999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53302.15</v>
      </c>
      <c r="I131" s="451"/>
      <c r="J131" s="451">
        <f t="shared" si="14"/>
        <v>53302.15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/>
      <c r="J132" s="451">
        <f t="shared" si="14"/>
        <v>5105802.3600000003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7">SUM(I130:I133)</f>
        <v>0</v>
      </c>
      <c r="J134" s="495">
        <f t="shared" si="17"/>
        <v>29239673.119999997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40678851.689999998</v>
      </c>
      <c r="I135" s="451"/>
      <c r="J135" s="451">
        <f t="shared" ref="J135:J142" si="18">H135+I135</f>
        <v>40678851.689999998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97358.290000000008</v>
      </c>
      <c r="I136" s="451"/>
      <c r="J136" s="451">
        <f t="shared" si="18"/>
        <v>97358.290000000008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/>
      <c r="J137" s="451">
        <f t="shared" si="18"/>
        <v>8983667.3300000001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0">SUM(I135:I142)</f>
        <v>0</v>
      </c>
      <c r="J143" s="495">
        <f t="shared" si="20"/>
        <v>51492922.219999999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1">I134+I143</f>
        <v>0</v>
      </c>
      <c r="J144" s="495">
        <f t="shared" si="21"/>
        <v>80732595.340000004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ht="26.4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131783333</v>
      </c>
      <c r="I189" s="103">
        <f t="shared" si="51"/>
        <v>32560.1</v>
      </c>
      <c r="J189" s="103">
        <f t="shared" si="51"/>
        <v>131815893.09999999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17"/>
      <c r="C193" s="517"/>
      <c r="D193" s="517"/>
      <c r="E193" s="517"/>
      <c r="F193" s="517"/>
      <c r="G193" s="517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F194:G194"/>
    <mergeCell ref="B195:D195"/>
    <mergeCell ref="F195:G195"/>
    <mergeCell ref="F197:G197"/>
    <mergeCell ref="B198:D198"/>
    <mergeCell ref="F198:G198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52" zoomScale="70" zoomScaleNormal="70" workbookViewId="0">
      <selection activeCell="I98" sqref="I9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371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24"/>
      <c r="B22" s="524"/>
      <c r="C22" s="524"/>
      <c r="D22" s="524"/>
      <c r="E22" s="524"/>
      <c r="F22" s="524"/>
      <c r="G22" s="524"/>
      <c r="H22" s="524"/>
      <c r="I22" s="524"/>
      <c r="J22" s="524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372</v>
      </c>
      <c r="C24" s="747"/>
      <c r="D24" s="747"/>
      <c r="E24" s="747"/>
      <c r="F24" s="747"/>
      <c r="G24" s="747"/>
      <c r="H24" s="747"/>
      <c r="I24" s="747"/>
      <c r="J24" s="494" t="str">
        <f>H19</f>
        <v>24 сентября 2025</v>
      </c>
      <c r="K24" s="1"/>
      <c r="L24" s="1"/>
      <c r="M24" s="1"/>
      <c r="P24" s="524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26"/>
      <c r="M25" s="526"/>
      <c r="O25" s="526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26"/>
      <c r="M26" s="526"/>
      <c r="O26" s="526" t="s">
        <v>16</v>
      </c>
      <c r="P26" s="491" t="str">
        <f>H19</f>
        <v>24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27"/>
      <c r="I27" s="527"/>
      <c r="J27" s="527"/>
      <c r="K27" s="480"/>
      <c r="L27" s="530"/>
      <c r="M27" s="530"/>
      <c r="N27" s="480"/>
      <c r="O27" s="530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27"/>
      <c r="I28" s="527"/>
      <c r="J28" s="527"/>
      <c r="K28" s="480"/>
      <c r="L28" s="530"/>
      <c r="M28" s="530"/>
      <c r="N28" s="480"/>
      <c r="O28" s="530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30"/>
      <c r="M29" s="530"/>
      <c r="N29" s="480"/>
      <c r="O29" s="530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30"/>
      <c r="M30" s="530"/>
      <c r="N30" s="480"/>
      <c r="O30" s="530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30"/>
      <c r="M31" s="530"/>
      <c r="N31" s="480"/>
      <c r="O31" s="530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30"/>
      <c r="M32" s="530"/>
      <c r="N32" s="480"/>
      <c r="O32" s="530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45922</v>
      </c>
      <c r="I34" s="529" t="s">
        <v>150</v>
      </c>
      <c r="J34" s="529" t="s">
        <v>151</v>
      </c>
      <c r="K34" s="488">
        <f>H34</f>
        <v>45922</v>
      </c>
      <c r="L34" s="529" t="s">
        <v>150</v>
      </c>
      <c r="M34" s="529" t="s">
        <v>151</v>
      </c>
      <c r="N34" s="488">
        <f>H34</f>
        <v>45922</v>
      </c>
      <c r="O34" s="529" t="s">
        <v>150</v>
      </c>
      <c r="P34" s="529" t="s">
        <v>151</v>
      </c>
    </row>
    <row r="35" spans="1:16" x14ac:dyDescent="0.3">
      <c r="A35" s="528">
        <v>1</v>
      </c>
      <c r="B35" s="528">
        <f t="shared" ref="B35:G35" si="0">SUM(A35+1)</f>
        <v>2</v>
      </c>
      <c r="C35" s="528">
        <f t="shared" si="0"/>
        <v>3</v>
      </c>
      <c r="D35" s="528">
        <f t="shared" si="0"/>
        <v>4</v>
      </c>
      <c r="E35" s="528">
        <f t="shared" si="0"/>
        <v>5</v>
      </c>
      <c r="F35" s="528">
        <f t="shared" si="0"/>
        <v>6</v>
      </c>
      <c r="G35" s="528">
        <f t="shared" si="0"/>
        <v>7</v>
      </c>
      <c r="H35" s="528">
        <v>8</v>
      </c>
      <c r="I35" s="528">
        <v>9</v>
      </c>
      <c r="J35" s="528">
        <v>10</v>
      </c>
      <c r="K35" s="528">
        <v>11</v>
      </c>
      <c r="L35" s="528">
        <v>12</v>
      </c>
      <c r="M35" s="528">
        <v>13</v>
      </c>
      <c r="N35" s="528">
        <v>14</v>
      </c>
      <c r="O35" s="528">
        <v>15</v>
      </c>
      <c r="P35" s="528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25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25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25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1353161.33</v>
      </c>
      <c r="I74" s="451"/>
      <c r="J74" s="451">
        <f t="shared" si="7"/>
        <v>1353161.33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25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2452.2600000000002</v>
      </c>
      <c r="I76" s="451"/>
      <c r="J76" s="451">
        <f t="shared" si="7"/>
        <v>2452.2600000000002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25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25" t="s">
        <v>103</v>
      </c>
      <c r="B90" s="455" t="s">
        <v>43</v>
      </c>
      <c r="C90" s="455" t="s">
        <v>100</v>
      </c>
      <c r="D90" s="450" t="s">
        <v>101</v>
      </c>
      <c r="E90" s="528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28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23690</v>
      </c>
      <c r="I94" s="451"/>
      <c r="J94" s="451">
        <f t="shared" si="7"/>
        <v>23690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128531</v>
      </c>
      <c r="I97" s="451">
        <v>-112731</v>
      </c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15585747.729999999</v>
      </c>
      <c r="I108" s="496">
        <f t="shared" ref="I108:P108" si="8">SUM(I69:I107)</f>
        <v>-112731</v>
      </c>
      <c r="J108" s="496">
        <f t="shared" si="8"/>
        <v>15473016.729999999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24033568.609999999</v>
      </c>
      <c r="I130" s="451"/>
      <c r="J130" s="451">
        <f t="shared" ref="J130:J133" si="14">H130+I130</f>
        <v>24033568.609999999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53302.15</v>
      </c>
      <c r="I131" s="451"/>
      <c r="J131" s="451">
        <f t="shared" si="14"/>
        <v>53302.15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/>
      <c r="J132" s="451">
        <f t="shared" si="14"/>
        <v>5105802.3600000003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7">SUM(I130:I133)</f>
        <v>0</v>
      </c>
      <c r="J134" s="495">
        <f t="shared" si="17"/>
        <v>29239673.119999997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40678851.689999998</v>
      </c>
      <c r="I135" s="451"/>
      <c r="J135" s="451">
        <f t="shared" ref="J135:J142" si="18">H135+I135</f>
        <v>40678851.689999998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97358.290000000008</v>
      </c>
      <c r="I136" s="451"/>
      <c r="J136" s="451">
        <f t="shared" si="18"/>
        <v>97358.290000000008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/>
      <c r="J137" s="451">
        <f t="shared" si="18"/>
        <v>8983667.3300000001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0">SUM(I135:I142)</f>
        <v>0</v>
      </c>
      <c r="J143" s="495">
        <f t="shared" si="20"/>
        <v>51492922.219999999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1">I134+I143</f>
        <v>0</v>
      </c>
      <c r="J144" s="495">
        <f t="shared" si="21"/>
        <v>80732595.340000004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131815893.09999999</v>
      </c>
      <c r="I189" s="103">
        <f t="shared" si="51"/>
        <v>-112731</v>
      </c>
      <c r="J189" s="103">
        <f t="shared" si="51"/>
        <v>131703162.09999999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23"/>
      <c r="C193" s="523"/>
      <c r="D193" s="523"/>
      <c r="E193" s="523"/>
      <c r="F193" s="523"/>
      <c r="G193" s="523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F194:G194"/>
    <mergeCell ref="B195:D195"/>
    <mergeCell ref="F195:G195"/>
    <mergeCell ref="F197:G197"/>
    <mergeCell ref="B198:D198"/>
    <mergeCell ref="F198:G198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70" zoomScale="70" zoomScaleNormal="70" workbookViewId="0">
      <selection activeCell="I136" sqref="I13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373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31"/>
      <c r="B22" s="531"/>
      <c r="C22" s="531"/>
      <c r="D22" s="531"/>
      <c r="E22" s="531"/>
      <c r="F22" s="531"/>
      <c r="G22" s="531"/>
      <c r="H22" s="531"/>
      <c r="I22" s="531"/>
      <c r="J22" s="53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374</v>
      </c>
      <c r="C24" s="747"/>
      <c r="D24" s="747"/>
      <c r="E24" s="747"/>
      <c r="F24" s="747"/>
      <c r="G24" s="747"/>
      <c r="H24" s="747"/>
      <c r="I24" s="747"/>
      <c r="J24" s="494" t="str">
        <f>H19</f>
        <v>26 сентября 2025</v>
      </c>
      <c r="K24" s="1"/>
      <c r="L24" s="1"/>
      <c r="M24" s="1"/>
      <c r="P24" s="53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34"/>
      <c r="M25" s="534"/>
      <c r="O25" s="534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34"/>
      <c r="M26" s="534"/>
      <c r="O26" s="534" t="s">
        <v>16</v>
      </c>
      <c r="P26" s="491" t="str">
        <f>H19</f>
        <v>26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35"/>
      <c r="I27" s="535"/>
      <c r="J27" s="535"/>
      <c r="K27" s="480"/>
      <c r="L27" s="538"/>
      <c r="M27" s="538"/>
      <c r="N27" s="480"/>
      <c r="O27" s="538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35"/>
      <c r="I28" s="535"/>
      <c r="J28" s="535"/>
      <c r="K28" s="480"/>
      <c r="L28" s="538"/>
      <c r="M28" s="538"/>
      <c r="N28" s="480"/>
      <c r="O28" s="538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38"/>
      <c r="M29" s="538"/>
      <c r="N29" s="480"/>
      <c r="O29" s="538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38"/>
      <c r="M30" s="538"/>
      <c r="N30" s="480"/>
      <c r="O30" s="538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38"/>
      <c r="M31" s="538"/>
      <c r="N31" s="480"/>
      <c r="O31" s="538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38"/>
      <c r="M32" s="538"/>
      <c r="N32" s="480"/>
      <c r="O32" s="538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45924</v>
      </c>
      <c r="I34" s="537" t="s">
        <v>150</v>
      </c>
      <c r="J34" s="537" t="s">
        <v>151</v>
      </c>
      <c r="K34" s="488">
        <f>H34</f>
        <v>45924</v>
      </c>
      <c r="L34" s="537" t="s">
        <v>150</v>
      </c>
      <c r="M34" s="537" t="s">
        <v>151</v>
      </c>
      <c r="N34" s="488">
        <f>H34</f>
        <v>45924</v>
      </c>
      <c r="O34" s="537" t="s">
        <v>150</v>
      </c>
      <c r="P34" s="537" t="s">
        <v>151</v>
      </c>
    </row>
    <row r="35" spans="1:16" x14ac:dyDescent="0.3">
      <c r="A35" s="536">
        <v>1</v>
      </c>
      <c r="B35" s="536">
        <f t="shared" ref="B35:G35" si="0">SUM(A35+1)</f>
        <v>2</v>
      </c>
      <c r="C35" s="536">
        <f t="shared" si="0"/>
        <v>3</v>
      </c>
      <c r="D35" s="536">
        <f t="shared" si="0"/>
        <v>4</v>
      </c>
      <c r="E35" s="536">
        <f t="shared" si="0"/>
        <v>5</v>
      </c>
      <c r="F35" s="536">
        <f t="shared" si="0"/>
        <v>6</v>
      </c>
      <c r="G35" s="536">
        <f t="shared" si="0"/>
        <v>7</v>
      </c>
      <c r="H35" s="536">
        <v>8</v>
      </c>
      <c r="I35" s="536">
        <v>9</v>
      </c>
      <c r="J35" s="536">
        <v>10</v>
      </c>
      <c r="K35" s="536">
        <v>11</v>
      </c>
      <c r="L35" s="536">
        <v>12</v>
      </c>
      <c r="M35" s="536">
        <v>13</v>
      </c>
      <c r="N35" s="536">
        <v>14</v>
      </c>
      <c r="O35" s="536">
        <v>15</v>
      </c>
      <c r="P35" s="536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32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32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32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1353161.33</v>
      </c>
      <c r="I74" s="451"/>
      <c r="J74" s="451">
        <f t="shared" si="7"/>
        <v>1353161.33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32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2452.2600000000002</v>
      </c>
      <c r="I76" s="451"/>
      <c r="J76" s="451">
        <f t="shared" si="7"/>
        <v>2452.2600000000002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32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32" t="s">
        <v>103</v>
      </c>
      <c r="B90" s="455" t="s">
        <v>43</v>
      </c>
      <c r="C90" s="455" t="s">
        <v>100</v>
      </c>
      <c r="D90" s="450" t="s">
        <v>101</v>
      </c>
      <c r="E90" s="536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36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23690</v>
      </c>
      <c r="I94" s="451"/>
      <c r="J94" s="451">
        <f t="shared" si="7"/>
        <v>23690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15473016.729999999</v>
      </c>
      <c r="I108" s="496">
        <f t="shared" ref="I108:P108" si="8">SUM(I69:I107)</f>
        <v>0</v>
      </c>
      <c r="J108" s="496">
        <f t="shared" si="8"/>
        <v>15473016.729999999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24033568.609999999</v>
      </c>
      <c r="I130" s="451"/>
      <c r="J130" s="451">
        <f t="shared" ref="J130:J133" si="14">H130+I130</f>
        <v>24033568.609999999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53302.15</v>
      </c>
      <c r="I131" s="451"/>
      <c r="J131" s="451">
        <f t="shared" si="14"/>
        <v>53302.15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/>
      <c r="J132" s="451">
        <f t="shared" si="14"/>
        <v>5105802.3600000003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7">SUM(I130:I133)</f>
        <v>0</v>
      </c>
      <c r="J134" s="495">
        <f t="shared" si="17"/>
        <v>29239673.119999997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40678851.689999998</v>
      </c>
      <c r="I135" s="451">
        <v>-9588.36</v>
      </c>
      <c r="J135" s="451">
        <f t="shared" ref="J135:J142" si="18">H135+I135</f>
        <v>40669263.329999998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97358.290000000008</v>
      </c>
      <c r="I136" s="451">
        <v>9588.36</v>
      </c>
      <c r="J136" s="451">
        <f t="shared" si="18"/>
        <v>106946.65000000001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/>
      <c r="J137" s="451">
        <f t="shared" si="18"/>
        <v>8983667.3300000001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0">SUM(I135:I142)</f>
        <v>0</v>
      </c>
      <c r="J143" s="495">
        <f t="shared" si="20"/>
        <v>51492922.219999999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1">I134+I143</f>
        <v>0</v>
      </c>
      <c r="J144" s="495">
        <f t="shared" si="21"/>
        <v>80732595.340000004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131703162.09999999</v>
      </c>
      <c r="I189" s="103">
        <f t="shared" si="51"/>
        <v>0</v>
      </c>
      <c r="J189" s="103">
        <f t="shared" si="51"/>
        <v>131703162.09999999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33"/>
      <c r="C193" s="533"/>
      <c r="D193" s="533"/>
      <c r="E193" s="533"/>
      <c r="F193" s="533"/>
      <c r="G193" s="533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F194:G194"/>
    <mergeCell ref="B195:D195"/>
    <mergeCell ref="F195:G195"/>
    <mergeCell ref="F197:G197"/>
    <mergeCell ref="B198:D198"/>
    <mergeCell ref="F198:G198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70" zoomScale="70" zoomScaleNormal="70" workbookViewId="0">
      <selection activeCell="I95" sqref="I95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375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40"/>
      <c r="B22" s="540"/>
      <c r="C22" s="540"/>
      <c r="D22" s="540"/>
      <c r="E22" s="540"/>
      <c r="F22" s="540"/>
      <c r="G22" s="540"/>
      <c r="H22" s="540"/>
      <c r="I22" s="540"/>
      <c r="J22" s="540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376</v>
      </c>
      <c r="C24" s="747"/>
      <c r="D24" s="747"/>
      <c r="E24" s="747"/>
      <c r="F24" s="747"/>
      <c r="G24" s="747"/>
      <c r="H24" s="747"/>
      <c r="I24" s="747"/>
      <c r="J24" s="494" t="str">
        <f>H19</f>
        <v>30 сентября 2025</v>
      </c>
      <c r="K24" s="1"/>
      <c r="L24" s="1"/>
      <c r="M24" s="1"/>
      <c r="P24" s="540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42"/>
      <c r="M25" s="542"/>
      <c r="O25" s="542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42"/>
      <c r="M26" s="542"/>
      <c r="O26" s="542" t="s">
        <v>16</v>
      </c>
      <c r="P26" s="491" t="str">
        <f>H19</f>
        <v>30 сентября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43"/>
      <c r="I27" s="543"/>
      <c r="J27" s="543"/>
      <c r="K27" s="480"/>
      <c r="L27" s="546"/>
      <c r="M27" s="546"/>
      <c r="N27" s="480"/>
      <c r="O27" s="546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43"/>
      <c r="I28" s="543"/>
      <c r="J28" s="543"/>
      <c r="K28" s="480"/>
      <c r="L28" s="546"/>
      <c r="M28" s="546"/>
      <c r="N28" s="480"/>
      <c r="O28" s="546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46"/>
      <c r="M29" s="546"/>
      <c r="N29" s="480"/>
      <c r="O29" s="546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46"/>
      <c r="M30" s="546"/>
      <c r="N30" s="480"/>
      <c r="O30" s="546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46"/>
      <c r="M31" s="546"/>
      <c r="N31" s="480"/>
      <c r="O31" s="546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46"/>
      <c r="M32" s="546"/>
      <c r="N32" s="480"/>
      <c r="O32" s="546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45926</v>
      </c>
      <c r="I34" s="545" t="s">
        <v>150</v>
      </c>
      <c r="J34" s="545" t="s">
        <v>151</v>
      </c>
      <c r="K34" s="488">
        <f>H34</f>
        <v>45926</v>
      </c>
      <c r="L34" s="545" t="s">
        <v>150</v>
      </c>
      <c r="M34" s="545" t="s">
        <v>151</v>
      </c>
      <c r="N34" s="488">
        <f>H34</f>
        <v>45926</v>
      </c>
      <c r="O34" s="545" t="s">
        <v>150</v>
      </c>
      <c r="P34" s="545" t="s">
        <v>151</v>
      </c>
    </row>
    <row r="35" spans="1:16" x14ac:dyDescent="0.3">
      <c r="A35" s="544">
        <v>1</v>
      </c>
      <c r="B35" s="544">
        <f t="shared" ref="B35:G35" si="0">SUM(A35+1)</f>
        <v>2</v>
      </c>
      <c r="C35" s="544">
        <f t="shared" si="0"/>
        <v>3</v>
      </c>
      <c r="D35" s="544">
        <f t="shared" si="0"/>
        <v>4</v>
      </c>
      <c r="E35" s="544">
        <f t="shared" si="0"/>
        <v>5</v>
      </c>
      <c r="F35" s="544">
        <f t="shared" si="0"/>
        <v>6</v>
      </c>
      <c r="G35" s="544">
        <f t="shared" si="0"/>
        <v>7</v>
      </c>
      <c r="H35" s="544">
        <v>8</v>
      </c>
      <c r="I35" s="544">
        <v>9</v>
      </c>
      <c r="J35" s="544">
        <v>10</v>
      </c>
      <c r="K35" s="544">
        <v>11</v>
      </c>
      <c r="L35" s="544">
        <v>12</v>
      </c>
      <c r="M35" s="544">
        <v>13</v>
      </c>
      <c r="N35" s="544">
        <v>14</v>
      </c>
      <c r="O35" s="544">
        <v>15</v>
      </c>
      <c r="P35" s="544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/>
      <c r="J37" s="451">
        <f>H37+I37</f>
        <v>3110007.9899999998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/>
      <c r="J38" s="451">
        <f>H38+I38</f>
        <v>8145.93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/>
      <c r="J41" s="451">
        <f t="shared" si="1"/>
        <v>941682.48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/>
      <c r="J42" s="451">
        <f t="shared" si="1"/>
        <v>2648.53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41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41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41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1353161.33</v>
      </c>
      <c r="I74" s="451"/>
      <c r="J74" s="451">
        <f t="shared" si="7"/>
        <v>1353161.33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41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2452.2600000000002</v>
      </c>
      <c r="I76" s="451"/>
      <c r="J76" s="451">
        <f t="shared" si="7"/>
        <v>2452.2600000000002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41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41" t="s">
        <v>103</v>
      </c>
      <c r="B90" s="455" t="s">
        <v>43</v>
      </c>
      <c r="C90" s="455" t="s">
        <v>100</v>
      </c>
      <c r="D90" s="450" t="s">
        <v>101</v>
      </c>
      <c r="E90" s="544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44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23690</v>
      </c>
      <c r="I94" s="451">
        <v>60473</v>
      </c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15473016.729999999</v>
      </c>
      <c r="I108" s="496">
        <f t="shared" ref="I108:P108" si="8">SUM(I69:I107)</f>
        <v>60473</v>
      </c>
      <c r="J108" s="496">
        <f t="shared" si="8"/>
        <v>15533489.729999999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24033568.609999999</v>
      </c>
      <c r="I130" s="451"/>
      <c r="J130" s="451">
        <f t="shared" ref="J130:J133" si="14">H130+I130</f>
        <v>24033568.609999999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53302.15</v>
      </c>
      <c r="I131" s="451"/>
      <c r="J131" s="451">
        <f t="shared" si="14"/>
        <v>53302.15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/>
      <c r="J132" s="451">
        <f t="shared" si="14"/>
        <v>5105802.3600000003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7">SUM(I130:I133)</f>
        <v>0</v>
      </c>
      <c r="J134" s="495">
        <f t="shared" si="17"/>
        <v>29239673.119999997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40669263.329999998</v>
      </c>
      <c r="I135" s="451"/>
      <c r="J135" s="451">
        <f t="shared" ref="J135:J142" si="18">H135+I135</f>
        <v>40669263.329999998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106946.65000000001</v>
      </c>
      <c r="I136" s="451"/>
      <c r="J136" s="451">
        <f t="shared" si="18"/>
        <v>106946.65000000001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/>
      <c r="J137" s="451">
        <f t="shared" si="18"/>
        <v>8983667.3300000001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0">SUM(I135:I142)</f>
        <v>0</v>
      </c>
      <c r="J143" s="495">
        <f t="shared" si="20"/>
        <v>51492922.219999999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1">I134+I143</f>
        <v>0</v>
      </c>
      <c r="J144" s="495">
        <f t="shared" si="21"/>
        <v>80732595.340000004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131703162.09999999</v>
      </c>
      <c r="I189" s="103">
        <f t="shared" si="51"/>
        <v>60473</v>
      </c>
      <c r="J189" s="103">
        <f t="shared" si="51"/>
        <v>131763635.09999999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39"/>
      <c r="C193" s="539"/>
      <c r="D193" s="539"/>
      <c r="E193" s="539"/>
      <c r="F193" s="539"/>
      <c r="G193" s="539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F194:G194"/>
    <mergeCell ref="B195:D195"/>
    <mergeCell ref="F195:G195"/>
    <mergeCell ref="F197:G197"/>
    <mergeCell ref="B198:D198"/>
    <mergeCell ref="F198:G198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topLeftCell="A88" zoomScale="80" zoomScaleNormal="80" workbookViewId="0">
      <selection activeCell="I52" sqref="I52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4.554687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183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184</v>
      </c>
      <c r="C24" s="703"/>
      <c r="D24" s="703"/>
      <c r="E24" s="703"/>
      <c r="F24" s="703"/>
      <c r="G24" s="703"/>
      <c r="H24" s="703"/>
      <c r="I24" s="703"/>
      <c r="J24" s="95" t="str">
        <f>H19</f>
        <v>27 января 2025 года</v>
      </c>
      <c r="K24" s="1"/>
      <c r="L24" s="1"/>
      <c r="M24" s="1"/>
      <c r="P24" s="11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20"/>
      <c r="M25" s="120"/>
      <c r="O25" s="12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20"/>
      <c r="M26" s="120"/>
      <c r="O26" s="120" t="s">
        <v>16</v>
      </c>
      <c r="P26" s="17" t="str">
        <f>H19</f>
        <v>27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17"/>
      <c r="I27" s="117"/>
      <c r="J27" s="117"/>
      <c r="L27" s="120"/>
      <c r="M27" s="120"/>
      <c r="O27" s="12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17"/>
      <c r="I28" s="117"/>
      <c r="J28" s="117"/>
      <c r="L28" s="120"/>
      <c r="M28" s="120"/>
      <c r="O28" s="12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20"/>
      <c r="M29" s="120"/>
      <c r="O29" s="12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20"/>
      <c r="M30" s="120"/>
      <c r="O30" s="12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20"/>
      <c r="M31" s="120"/>
      <c r="O31" s="12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20"/>
      <c r="M32" s="120"/>
      <c r="O32" s="12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45678</v>
      </c>
      <c r="I34" s="119" t="s">
        <v>150</v>
      </c>
      <c r="J34" s="119" t="s">
        <v>151</v>
      </c>
      <c r="K34" s="96">
        <f>H34</f>
        <v>45678</v>
      </c>
      <c r="L34" s="119" t="s">
        <v>150</v>
      </c>
      <c r="M34" s="119" t="s">
        <v>151</v>
      </c>
      <c r="N34" s="96">
        <f>H34</f>
        <v>45678</v>
      </c>
      <c r="O34" s="119" t="s">
        <v>150</v>
      </c>
      <c r="P34" s="119" t="s">
        <v>151</v>
      </c>
    </row>
    <row r="35" spans="1:16" x14ac:dyDescent="0.3">
      <c r="A35" s="118">
        <v>1</v>
      </c>
      <c r="B35" s="118">
        <f t="shared" ref="B35:G35" si="0">SUM(A35+1)</f>
        <v>2</v>
      </c>
      <c r="C35" s="118">
        <f t="shared" si="0"/>
        <v>3</v>
      </c>
      <c r="D35" s="118">
        <f t="shared" si="0"/>
        <v>4</v>
      </c>
      <c r="E35" s="118">
        <f t="shared" si="0"/>
        <v>5</v>
      </c>
      <c r="F35" s="118">
        <f t="shared" si="0"/>
        <v>6</v>
      </c>
      <c r="G35" s="118">
        <f t="shared" si="0"/>
        <v>7</v>
      </c>
      <c r="H35" s="118">
        <v>8</v>
      </c>
      <c r="I35" s="118">
        <v>9</v>
      </c>
      <c r="J35" s="118">
        <v>10</v>
      </c>
      <c r="K35" s="118">
        <v>11</v>
      </c>
      <c r="L35" s="118">
        <v>12</v>
      </c>
      <c r="M35" s="118">
        <v>13</v>
      </c>
      <c r="N35" s="118">
        <v>14</v>
      </c>
      <c r="O35" s="118">
        <v>15</v>
      </c>
      <c r="P35" s="118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115300</v>
      </c>
      <c r="I51" s="32">
        <v>38197.519999999997</v>
      </c>
      <c r="J51" s="32">
        <f t="shared" si="1"/>
        <v>153497.51999999999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49305.919999999998</v>
      </c>
      <c r="I53" s="32"/>
      <c r="J53" s="32">
        <f t="shared" si="1"/>
        <v>49305.919999999998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12019635.860000001</v>
      </c>
      <c r="I60" s="83">
        <f t="shared" ref="I60:P60" si="4">SUM(I37:I59)</f>
        <v>38197.519999999997</v>
      </c>
      <c r="J60" s="83">
        <f t="shared" si="4"/>
        <v>12057833.380000001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118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7" si="5">H63+I63</f>
        <v>30000</v>
      </c>
      <c r="K63" s="32">
        <v>20000</v>
      </c>
      <c r="L63" s="32"/>
      <c r="M63" s="32">
        <f t="shared" ref="M63:M87" si="6">K63+L63</f>
        <v>20000</v>
      </c>
      <c r="N63" s="32">
        <v>20000</v>
      </c>
      <c r="O63" s="32"/>
      <c r="P63" s="32">
        <f t="shared" ref="P63:P87" si="7">N63+O63</f>
        <v>20000</v>
      </c>
    </row>
    <row r="64" spans="1:16" x14ac:dyDescent="0.3">
      <c r="A64" s="118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118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>
        <v>300</v>
      </c>
      <c r="I65" s="32"/>
      <c r="J65" s="32">
        <f t="shared" si="5"/>
        <v>300</v>
      </c>
      <c r="K65" s="32">
        <v>0</v>
      </c>
      <c r="L65" s="32"/>
      <c r="M65" s="32">
        <f t="shared" si="6"/>
        <v>0</v>
      </c>
      <c r="N65" s="32">
        <v>0</v>
      </c>
      <c r="O65" s="32"/>
      <c r="P65" s="32">
        <f t="shared" si="7"/>
        <v>0</v>
      </c>
    </row>
    <row r="66" spans="1:16" x14ac:dyDescent="0.3">
      <c r="A66" s="81" t="s">
        <v>58</v>
      </c>
      <c r="B66" s="28" t="s">
        <v>43</v>
      </c>
      <c r="C66" s="28" t="s">
        <v>100</v>
      </c>
      <c r="D66" s="29" t="s">
        <v>101</v>
      </c>
      <c r="E66" s="29" t="s">
        <v>59</v>
      </c>
      <c r="F66" s="29" t="s">
        <v>60</v>
      </c>
      <c r="G66" s="29" t="s">
        <v>48</v>
      </c>
      <c r="H66" s="32">
        <v>3576721.75</v>
      </c>
      <c r="I66" s="32"/>
      <c r="J66" s="32">
        <f t="shared" si="5"/>
        <v>3576721.75</v>
      </c>
      <c r="K66" s="32">
        <v>4226794.0999999996</v>
      </c>
      <c r="L66" s="32"/>
      <c r="M66" s="32">
        <f t="shared" si="6"/>
        <v>4226794.0999999996</v>
      </c>
      <c r="N66" s="32">
        <v>4420314.8899999997</v>
      </c>
      <c r="O66" s="32"/>
      <c r="P66" s="32">
        <f t="shared" si="7"/>
        <v>4420314.8899999997</v>
      </c>
    </row>
    <row r="67" spans="1:16" x14ac:dyDescent="0.3">
      <c r="A67" s="40" t="s">
        <v>61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62</v>
      </c>
      <c r="G67" s="29" t="s">
        <v>48</v>
      </c>
      <c r="H67" s="32">
        <v>1343722.52</v>
      </c>
      <c r="I67" s="32"/>
      <c r="J67" s="32">
        <f t="shared" si="5"/>
        <v>1343722.52</v>
      </c>
      <c r="K67" s="32">
        <v>1902380.6</v>
      </c>
      <c r="L67" s="32"/>
      <c r="M67" s="32">
        <f t="shared" si="6"/>
        <v>1902380.6</v>
      </c>
      <c r="N67" s="32">
        <v>1983351.63</v>
      </c>
      <c r="O67" s="32"/>
      <c r="P67" s="32">
        <f t="shared" si="7"/>
        <v>1983351.63</v>
      </c>
    </row>
    <row r="68" spans="1:16" x14ac:dyDescent="0.3">
      <c r="A68" s="40" t="s">
        <v>63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64</v>
      </c>
      <c r="G68" s="29" t="s">
        <v>48</v>
      </c>
      <c r="H68" s="32">
        <v>121057.60000000001</v>
      </c>
      <c r="I68" s="32"/>
      <c r="J68" s="32">
        <f t="shared" si="5"/>
        <v>121057.60000000001</v>
      </c>
      <c r="K68" s="32">
        <v>172092.96</v>
      </c>
      <c r="L68" s="32"/>
      <c r="M68" s="32">
        <f t="shared" si="6"/>
        <v>172092.96</v>
      </c>
      <c r="N68" s="32">
        <v>179678.2</v>
      </c>
      <c r="O68" s="32"/>
      <c r="P68" s="32">
        <f t="shared" si="7"/>
        <v>179678.2</v>
      </c>
    </row>
    <row r="69" spans="1:16" x14ac:dyDescent="0.3">
      <c r="A69" s="40" t="s">
        <v>65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66</v>
      </c>
      <c r="G69" s="29" t="s">
        <v>48</v>
      </c>
      <c r="H69" s="32">
        <v>182131.20000000001</v>
      </c>
      <c r="I69" s="32"/>
      <c r="J69" s="32">
        <f t="shared" si="5"/>
        <v>182131.20000000001</v>
      </c>
      <c r="K69" s="32">
        <v>295668.96000000002</v>
      </c>
      <c r="L69" s="32"/>
      <c r="M69" s="32">
        <f t="shared" si="6"/>
        <v>295668.96000000002</v>
      </c>
      <c r="N69" s="32">
        <v>308699.12</v>
      </c>
      <c r="O69" s="32"/>
      <c r="P69" s="32">
        <f t="shared" si="7"/>
        <v>308699.12</v>
      </c>
    </row>
    <row r="70" spans="1:16" x14ac:dyDescent="0.3">
      <c r="A70" s="81" t="s">
        <v>67</v>
      </c>
      <c r="B70" s="28" t="s">
        <v>43</v>
      </c>
      <c r="C70" s="28" t="s">
        <v>100</v>
      </c>
      <c r="D70" s="29" t="s">
        <v>101</v>
      </c>
      <c r="E70" s="29" t="s">
        <v>54</v>
      </c>
      <c r="F70" s="29" t="s">
        <v>68</v>
      </c>
      <c r="G70" s="29" t="s">
        <v>48</v>
      </c>
      <c r="H70" s="32">
        <v>59536.4</v>
      </c>
      <c r="I70" s="32"/>
      <c r="J70" s="32">
        <f t="shared" si="5"/>
        <v>59536.4</v>
      </c>
      <c r="K70" s="32">
        <v>84527.22</v>
      </c>
      <c r="L70" s="32"/>
      <c r="M70" s="32">
        <f t="shared" si="6"/>
        <v>84527.22</v>
      </c>
      <c r="N70" s="32">
        <v>86184.55</v>
      </c>
      <c r="O70" s="32"/>
      <c r="P70" s="32">
        <f t="shared" si="7"/>
        <v>86184.55</v>
      </c>
    </row>
    <row r="71" spans="1:16" ht="24" x14ac:dyDescent="0.3">
      <c r="A71" s="40" t="s">
        <v>69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70</v>
      </c>
      <c r="G71" s="29" t="s">
        <v>48</v>
      </c>
      <c r="H71" s="32">
        <v>13200</v>
      </c>
      <c r="I71" s="32"/>
      <c r="J71" s="32">
        <f t="shared" si="5"/>
        <v>13200</v>
      </c>
      <c r="K71" s="32">
        <v>18000</v>
      </c>
      <c r="L71" s="32"/>
      <c r="M71" s="32">
        <f t="shared" si="6"/>
        <v>18000</v>
      </c>
      <c r="N71" s="32">
        <v>22500</v>
      </c>
      <c r="O71" s="32"/>
      <c r="P71" s="32">
        <f t="shared" si="7"/>
        <v>22500</v>
      </c>
    </row>
    <row r="72" spans="1:16" ht="24" x14ac:dyDescent="0.3">
      <c r="A72" s="81" t="s">
        <v>102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72</v>
      </c>
      <c r="G72" s="29" t="s">
        <v>48</v>
      </c>
      <c r="H72" s="32">
        <v>94200</v>
      </c>
      <c r="I72" s="32"/>
      <c r="J72" s="32">
        <f t="shared" si="5"/>
        <v>94200</v>
      </c>
      <c r="K72" s="32">
        <v>85500</v>
      </c>
      <c r="L72" s="32"/>
      <c r="M72" s="32">
        <f t="shared" si="6"/>
        <v>85500</v>
      </c>
      <c r="N72" s="32">
        <v>106875</v>
      </c>
      <c r="O72" s="32"/>
      <c r="P72" s="32">
        <f t="shared" si="7"/>
        <v>106875</v>
      </c>
    </row>
    <row r="73" spans="1:16" x14ac:dyDescent="0.3">
      <c r="A73" s="40" t="s">
        <v>73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74</v>
      </c>
      <c r="G73" s="29" t="s">
        <v>48</v>
      </c>
      <c r="H73" s="32">
        <v>120000</v>
      </c>
      <c r="I73" s="32"/>
      <c r="J73" s="32">
        <f t="shared" si="5"/>
        <v>120000</v>
      </c>
      <c r="K73" s="32">
        <v>100000</v>
      </c>
      <c r="L73" s="32"/>
      <c r="M73" s="32">
        <f t="shared" si="6"/>
        <v>100000</v>
      </c>
      <c r="N73" s="32">
        <v>100000</v>
      </c>
      <c r="O73" s="32"/>
      <c r="P73" s="32">
        <f t="shared" si="7"/>
        <v>100000</v>
      </c>
    </row>
    <row r="74" spans="1:16" x14ac:dyDescent="0.3">
      <c r="A74" s="40" t="s">
        <v>75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76</v>
      </c>
      <c r="G74" s="29" t="s">
        <v>48</v>
      </c>
      <c r="H74" s="32">
        <v>0</v>
      </c>
      <c r="I74" s="32"/>
      <c r="J74" s="32">
        <f t="shared" si="5"/>
        <v>0</v>
      </c>
      <c r="K74" s="34"/>
      <c r="L74" s="34"/>
      <c r="M74" s="32">
        <f t="shared" si="6"/>
        <v>0</v>
      </c>
      <c r="N74" s="34"/>
      <c r="O74" s="32"/>
      <c r="P74" s="32">
        <f t="shared" si="7"/>
        <v>0</v>
      </c>
    </row>
    <row r="75" spans="1:16" x14ac:dyDescent="0.3">
      <c r="A75" s="40" t="s">
        <v>77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78</v>
      </c>
      <c r="G75" s="29" t="s">
        <v>48</v>
      </c>
      <c r="H75" s="32">
        <v>79400</v>
      </c>
      <c r="I75" s="32"/>
      <c r="J75" s="32">
        <f t="shared" si="5"/>
        <v>79400</v>
      </c>
      <c r="K75" s="32">
        <v>99250</v>
      </c>
      <c r="L75" s="32"/>
      <c r="M75" s="32">
        <f t="shared" si="6"/>
        <v>99250</v>
      </c>
      <c r="N75" s="32">
        <v>124062.5</v>
      </c>
      <c r="O75" s="32"/>
      <c r="P75" s="32">
        <f t="shared" si="7"/>
        <v>124062.5</v>
      </c>
    </row>
    <row r="76" spans="1:16" x14ac:dyDescent="0.3">
      <c r="A76" s="118" t="s">
        <v>103</v>
      </c>
      <c r="B76" s="40" t="s">
        <v>43</v>
      </c>
      <c r="C76" s="40" t="s">
        <v>100</v>
      </c>
      <c r="D76" s="29" t="s">
        <v>101</v>
      </c>
      <c r="E76" s="118">
        <v>244</v>
      </c>
      <c r="F76" s="42">
        <v>226500</v>
      </c>
      <c r="G76" s="29" t="s">
        <v>48</v>
      </c>
      <c r="H76" s="32">
        <v>195300</v>
      </c>
      <c r="I76" s="32"/>
      <c r="J76" s="32">
        <f t="shared" si="5"/>
        <v>195300</v>
      </c>
      <c r="K76" s="32">
        <v>244125</v>
      </c>
      <c r="L76" s="32"/>
      <c r="M76" s="32">
        <f t="shared" si="6"/>
        <v>244125</v>
      </c>
      <c r="N76" s="32">
        <v>305156.25</v>
      </c>
      <c r="O76" s="32"/>
      <c r="P76" s="32">
        <f t="shared" si="7"/>
        <v>305156.25</v>
      </c>
    </row>
    <row r="77" spans="1:16" ht="24" x14ac:dyDescent="0.3">
      <c r="A77" s="40" t="s">
        <v>79</v>
      </c>
      <c r="B77" s="40" t="s">
        <v>43</v>
      </c>
      <c r="C77" s="40" t="s">
        <v>100</v>
      </c>
      <c r="D77" s="29" t="s">
        <v>101</v>
      </c>
      <c r="E77" s="118">
        <v>244</v>
      </c>
      <c r="F77" s="42">
        <v>226800</v>
      </c>
      <c r="G77" s="29" t="s">
        <v>48</v>
      </c>
      <c r="H77" s="32">
        <v>335000</v>
      </c>
      <c r="I77" s="32"/>
      <c r="J77" s="32">
        <f t="shared" si="5"/>
        <v>335000</v>
      </c>
      <c r="K77" s="32">
        <v>337000</v>
      </c>
      <c r="L77" s="32"/>
      <c r="M77" s="32">
        <f t="shared" si="6"/>
        <v>337000</v>
      </c>
      <c r="N77" s="32">
        <v>337000</v>
      </c>
      <c r="O77" s="32"/>
      <c r="P77" s="32">
        <f t="shared" si="7"/>
        <v>337000</v>
      </c>
    </row>
    <row r="78" spans="1:16" x14ac:dyDescent="0.3">
      <c r="A78" s="40" t="s">
        <v>81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82</v>
      </c>
      <c r="G78" s="29" t="s">
        <v>48</v>
      </c>
      <c r="H78" s="32">
        <v>99700</v>
      </c>
      <c r="I78" s="32"/>
      <c r="J78" s="32">
        <f t="shared" si="5"/>
        <v>99700</v>
      </c>
      <c r="K78" s="32">
        <v>100000</v>
      </c>
      <c r="L78" s="32"/>
      <c r="M78" s="32">
        <f t="shared" si="6"/>
        <v>100000</v>
      </c>
      <c r="N78" s="32">
        <v>100000</v>
      </c>
      <c r="O78" s="32"/>
      <c r="P78" s="32">
        <f t="shared" si="7"/>
        <v>100000</v>
      </c>
    </row>
    <row r="79" spans="1:16" x14ac:dyDescent="0.3">
      <c r="A79" s="40" t="s">
        <v>104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105</v>
      </c>
      <c r="G79" s="29" t="s">
        <v>48</v>
      </c>
      <c r="H79" s="32">
        <v>14000</v>
      </c>
      <c r="I79" s="32"/>
      <c r="J79" s="32">
        <f t="shared" si="5"/>
        <v>14000</v>
      </c>
      <c r="K79" s="32">
        <v>14000</v>
      </c>
      <c r="L79" s="32"/>
      <c r="M79" s="32">
        <f t="shared" si="6"/>
        <v>14000</v>
      </c>
      <c r="N79" s="32">
        <v>16000</v>
      </c>
      <c r="O79" s="32"/>
      <c r="P79" s="32">
        <f t="shared" si="7"/>
        <v>16000</v>
      </c>
    </row>
    <row r="80" spans="1:16" ht="24" x14ac:dyDescent="0.3">
      <c r="A80" s="40" t="s">
        <v>83</v>
      </c>
      <c r="B80" s="28" t="s">
        <v>43</v>
      </c>
      <c r="C80" s="28" t="s">
        <v>100</v>
      </c>
      <c r="D80" s="29" t="s">
        <v>101</v>
      </c>
      <c r="E80" s="29" t="s">
        <v>54</v>
      </c>
      <c r="F80" s="43" t="s">
        <v>84</v>
      </c>
      <c r="G80" s="29" t="s">
        <v>48</v>
      </c>
      <c r="H80" s="32">
        <v>40000</v>
      </c>
      <c r="I80" s="32"/>
      <c r="J80" s="32">
        <f t="shared" si="5"/>
        <v>40000</v>
      </c>
      <c r="K80" s="32">
        <v>40000</v>
      </c>
      <c r="L80" s="32"/>
      <c r="M80" s="32">
        <f t="shared" si="6"/>
        <v>40000</v>
      </c>
      <c r="N80" s="32">
        <v>40000</v>
      </c>
      <c r="O80" s="32"/>
      <c r="P80" s="32">
        <f t="shared" si="7"/>
        <v>40000</v>
      </c>
    </row>
    <row r="81" spans="1:16" x14ac:dyDescent="0.3">
      <c r="A81" s="82" t="s">
        <v>85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86</v>
      </c>
      <c r="G81" s="29" t="s">
        <v>48</v>
      </c>
      <c r="H81" s="32">
        <v>30000</v>
      </c>
      <c r="I81" s="32"/>
      <c r="J81" s="32">
        <f t="shared" si="5"/>
        <v>30000</v>
      </c>
      <c r="K81" s="32">
        <v>30000</v>
      </c>
      <c r="L81" s="32"/>
      <c r="M81" s="32">
        <f t="shared" si="6"/>
        <v>30000</v>
      </c>
      <c r="N81" s="32">
        <v>30000</v>
      </c>
      <c r="O81" s="32"/>
      <c r="P81" s="32">
        <f t="shared" si="7"/>
        <v>30000</v>
      </c>
    </row>
    <row r="82" spans="1:16" x14ac:dyDescent="0.3">
      <c r="A82" s="40" t="s">
        <v>89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90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40" t="s">
        <v>106</v>
      </c>
      <c r="B83" s="44" t="s">
        <v>43</v>
      </c>
      <c r="C83" s="44" t="s">
        <v>100</v>
      </c>
      <c r="D83" s="29" t="s">
        <v>101</v>
      </c>
      <c r="E83" s="43" t="s">
        <v>54</v>
      </c>
      <c r="F83" s="43" t="s">
        <v>107</v>
      </c>
      <c r="G83" s="29" t="s">
        <v>48</v>
      </c>
      <c r="H83" s="32">
        <v>22500</v>
      </c>
      <c r="I83" s="32"/>
      <c r="J83" s="32">
        <f t="shared" si="5"/>
        <v>22500</v>
      </c>
      <c r="K83" s="32">
        <v>22500</v>
      </c>
      <c r="L83" s="32"/>
      <c r="M83" s="32">
        <f t="shared" si="6"/>
        <v>22500</v>
      </c>
      <c r="N83" s="32">
        <v>22500</v>
      </c>
      <c r="O83" s="32"/>
      <c r="P83" s="32">
        <f t="shared" si="7"/>
        <v>22500</v>
      </c>
    </row>
    <row r="84" spans="1:16" x14ac:dyDescent="0.3">
      <c r="A84" s="40" t="s">
        <v>91</v>
      </c>
      <c r="B84" s="28" t="s">
        <v>43</v>
      </c>
      <c r="C84" s="28" t="s">
        <v>100</v>
      </c>
      <c r="D84" s="29" t="s">
        <v>101</v>
      </c>
      <c r="E84" s="45" t="s">
        <v>54</v>
      </c>
      <c r="F84" s="45" t="s">
        <v>92</v>
      </c>
      <c r="G84" s="45" t="s">
        <v>48</v>
      </c>
      <c r="H84" s="32">
        <v>80000</v>
      </c>
      <c r="I84" s="32"/>
      <c r="J84" s="32">
        <f t="shared" si="5"/>
        <v>80000</v>
      </c>
      <c r="K84" s="32">
        <v>80000</v>
      </c>
      <c r="L84" s="32"/>
      <c r="M84" s="32">
        <f t="shared" si="6"/>
        <v>80000</v>
      </c>
      <c r="N84" s="32">
        <v>80000</v>
      </c>
      <c r="O84" s="32"/>
      <c r="P84" s="32">
        <f t="shared" si="7"/>
        <v>80000</v>
      </c>
    </row>
    <row r="85" spans="1:16" x14ac:dyDescent="0.3">
      <c r="A85" s="40" t="s">
        <v>93</v>
      </c>
      <c r="B85" s="28" t="s">
        <v>43</v>
      </c>
      <c r="C85" s="28" t="s">
        <v>100</v>
      </c>
      <c r="D85" s="29" t="s">
        <v>101</v>
      </c>
      <c r="E85" s="29" t="s">
        <v>94</v>
      </c>
      <c r="F85" s="46" t="s">
        <v>95</v>
      </c>
      <c r="G85" s="46" t="s">
        <v>48</v>
      </c>
      <c r="H85" s="32">
        <v>60238</v>
      </c>
      <c r="I85" s="32"/>
      <c r="J85" s="32">
        <f t="shared" si="5"/>
        <v>60238</v>
      </c>
      <c r="K85" s="32">
        <v>60238</v>
      </c>
      <c r="L85" s="32"/>
      <c r="M85" s="32">
        <f t="shared" si="6"/>
        <v>60238</v>
      </c>
      <c r="N85" s="32">
        <v>60238</v>
      </c>
      <c r="O85" s="32"/>
      <c r="P85" s="32">
        <f t="shared" si="7"/>
        <v>60238</v>
      </c>
    </row>
    <row r="86" spans="1:16" x14ac:dyDescent="0.3">
      <c r="A86" s="40" t="s">
        <v>108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97</v>
      </c>
      <c r="G86" s="46" t="s">
        <v>48</v>
      </c>
      <c r="H86" s="32">
        <v>25281</v>
      </c>
      <c r="I86" s="32"/>
      <c r="J86" s="32">
        <f t="shared" si="5"/>
        <v>25281</v>
      </c>
      <c r="K86" s="32">
        <v>25281</v>
      </c>
      <c r="L86" s="32"/>
      <c r="M86" s="32">
        <f t="shared" si="6"/>
        <v>25281</v>
      </c>
      <c r="N86" s="32">
        <v>25281</v>
      </c>
      <c r="O86" s="32"/>
      <c r="P86" s="32">
        <f t="shared" si="7"/>
        <v>25281</v>
      </c>
    </row>
    <row r="87" spans="1:16" x14ac:dyDescent="0.3">
      <c r="A87" s="40" t="s">
        <v>109</v>
      </c>
      <c r="B87" s="28" t="s">
        <v>43</v>
      </c>
      <c r="C87" s="28" t="s">
        <v>100</v>
      </c>
      <c r="D87" s="29" t="s">
        <v>101</v>
      </c>
      <c r="E87" s="29" t="s">
        <v>110</v>
      </c>
      <c r="F87" s="46" t="s">
        <v>111</v>
      </c>
      <c r="G87" s="46" t="s">
        <v>48</v>
      </c>
      <c r="H87" s="32">
        <v>37790</v>
      </c>
      <c r="I87" s="32"/>
      <c r="J87" s="32">
        <f t="shared" si="5"/>
        <v>37790</v>
      </c>
      <c r="K87" s="32">
        <v>37790</v>
      </c>
      <c r="L87" s="32"/>
      <c r="M87" s="32">
        <f t="shared" si="6"/>
        <v>37790</v>
      </c>
      <c r="N87" s="32">
        <v>37790</v>
      </c>
      <c r="O87" s="32"/>
      <c r="P87" s="32">
        <f t="shared" si="7"/>
        <v>37790</v>
      </c>
    </row>
    <row r="88" spans="1:16" x14ac:dyDescent="0.3">
      <c r="A88" s="672" t="s">
        <v>98</v>
      </c>
      <c r="B88" s="672"/>
      <c r="C88" s="672"/>
      <c r="D88" s="672"/>
      <c r="E88" s="672"/>
      <c r="F88" s="672"/>
      <c r="G88" s="672"/>
      <c r="H88" s="98">
        <f>SUM(H62:H87)</f>
        <v>12444478.779999997</v>
      </c>
      <c r="I88" s="98">
        <f t="shared" ref="I88:P88" si="8">SUM(I62:I87)</f>
        <v>0</v>
      </c>
      <c r="J88" s="98">
        <f t="shared" si="8"/>
        <v>12444478.779999997</v>
      </c>
      <c r="K88" s="98">
        <f t="shared" si="8"/>
        <v>13879548.150000002</v>
      </c>
      <c r="L88" s="98">
        <f t="shared" si="8"/>
        <v>0</v>
      </c>
      <c r="M88" s="98">
        <f t="shared" si="8"/>
        <v>13879548.150000002</v>
      </c>
      <c r="N88" s="98">
        <f t="shared" si="8"/>
        <v>14290031.449999997</v>
      </c>
      <c r="O88" s="98">
        <f t="shared" si="8"/>
        <v>0</v>
      </c>
      <c r="P88" s="98">
        <f t="shared" si="8"/>
        <v>14290031.449999997</v>
      </c>
    </row>
    <row r="89" spans="1:16" ht="15" customHeight="1" x14ac:dyDescent="0.3">
      <c r="A89" s="704" t="s">
        <v>112</v>
      </c>
      <c r="B89" s="704"/>
      <c r="C89" s="704"/>
      <c r="D89" s="704"/>
      <c r="E89" s="704"/>
      <c r="F89" s="704"/>
      <c r="G89" s="704"/>
      <c r="H89" s="704"/>
      <c r="I89" s="704"/>
      <c r="J89" s="704"/>
      <c r="K89" s="704"/>
      <c r="L89" s="704"/>
      <c r="M89" s="704"/>
      <c r="N89" s="704"/>
      <c r="O89" s="704"/>
      <c r="P89" s="704"/>
    </row>
    <row r="90" spans="1:16" x14ac:dyDescent="0.3">
      <c r="A90" s="40" t="s">
        <v>87</v>
      </c>
      <c r="B90" s="40" t="s">
        <v>43</v>
      </c>
      <c r="C90" s="40" t="s">
        <v>44</v>
      </c>
      <c r="D90" s="45" t="s">
        <v>45</v>
      </c>
      <c r="E90" s="45" t="s">
        <v>54</v>
      </c>
      <c r="F90" s="45" t="s">
        <v>88</v>
      </c>
      <c r="G90" s="99" t="s">
        <v>113</v>
      </c>
      <c r="H90" s="32">
        <v>5000000</v>
      </c>
      <c r="I90" s="32"/>
      <c r="J90" s="32">
        <f>H90+I90</f>
        <v>5000000</v>
      </c>
      <c r="K90" s="32">
        <v>5800000</v>
      </c>
      <c r="L90" s="32"/>
      <c r="M90" s="32">
        <f>K90+L90</f>
        <v>5800000</v>
      </c>
      <c r="N90" s="32">
        <v>5800000</v>
      </c>
      <c r="O90" s="97"/>
      <c r="P90" s="32">
        <f>N90+O90</f>
        <v>5800000</v>
      </c>
    </row>
    <row r="91" spans="1:16" x14ac:dyDescent="0.3">
      <c r="A91" s="672" t="s">
        <v>114</v>
      </c>
      <c r="B91" s="672"/>
      <c r="C91" s="672"/>
      <c r="D91" s="672"/>
      <c r="E91" s="672"/>
      <c r="F91" s="672"/>
      <c r="G91" s="672"/>
      <c r="H91" s="100">
        <f>SUM(H90)</f>
        <v>5000000</v>
      </c>
      <c r="I91" s="100">
        <f t="shared" ref="I91:P91" si="9">SUM(I90)</f>
        <v>0</v>
      </c>
      <c r="J91" s="100">
        <f t="shared" si="9"/>
        <v>5000000</v>
      </c>
      <c r="K91" s="100">
        <f t="shared" si="9"/>
        <v>5800000</v>
      </c>
      <c r="L91" s="100">
        <f t="shared" si="9"/>
        <v>0</v>
      </c>
      <c r="M91" s="100">
        <f t="shared" si="9"/>
        <v>5800000</v>
      </c>
      <c r="N91" s="100">
        <f t="shared" si="9"/>
        <v>5800000</v>
      </c>
      <c r="O91" s="100">
        <f t="shared" si="9"/>
        <v>0</v>
      </c>
      <c r="P91" s="100">
        <f t="shared" si="9"/>
        <v>5800000</v>
      </c>
    </row>
    <row r="92" spans="1:16" hidden="1" x14ac:dyDescent="0.3">
      <c r="A92" s="702" t="s">
        <v>115</v>
      </c>
      <c r="B92" s="702"/>
      <c r="C92" s="702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97"/>
      <c r="P92" s="97"/>
    </row>
    <row r="93" spans="1:16" ht="25.2" hidden="1" customHeight="1" thickBot="1" x14ac:dyDescent="0.35">
      <c r="A93" s="702"/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idden="1" x14ac:dyDescent="0.3">
      <c r="A94" s="82" t="s">
        <v>42</v>
      </c>
      <c r="B94" s="58" t="s">
        <v>43</v>
      </c>
      <c r="C94" s="58" t="s">
        <v>44</v>
      </c>
      <c r="D94" s="58" t="s">
        <v>116</v>
      </c>
      <c r="E94" s="58" t="s">
        <v>46</v>
      </c>
      <c r="F94" s="58" t="s">
        <v>47</v>
      </c>
      <c r="G94" s="57" t="s">
        <v>117</v>
      </c>
      <c r="H94" s="32"/>
      <c r="I94" s="32"/>
      <c r="J94" s="32"/>
      <c r="K94" s="32"/>
      <c r="L94" s="32"/>
      <c r="M94" s="32"/>
      <c r="N94" s="32"/>
      <c r="O94" s="97"/>
      <c r="P94" s="97"/>
    </row>
    <row r="95" spans="1:16" hidden="1" x14ac:dyDescent="0.3">
      <c r="A95" s="82" t="s">
        <v>50</v>
      </c>
      <c r="B95" s="58" t="s">
        <v>43</v>
      </c>
      <c r="C95" s="58" t="s">
        <v>44</v>
      </c>
      <c r="D95" s="58" t="s">
        <v>116</v>
      </c>
      <c r="E95" s="58" t="s">
        <v>51</v>
      </c>
      <c r="F95" s="58" t="s">
        <v>52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118</v>
      </c>
      <c r="B96" s="58" t="s">
        <v>43</v>
      </c>
      <c r="C96" s="58" t="s">
        <v>44</v>
      </c>
      <c r="D96" s="58" t="s">
        <v>116</v>
      </c>
      <c r="E96" s="58" t="s">
        <v>54</v>
      </c>
      <c r="F96" s="58" t="s">
        <v>119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702" t="s">
        <v>120</v>
      </c>
      <c r="B97" s="702"/>
      <c r="C97" s="702"/>
      <c r="D97" s="702"/>
      <c r="E97" s="702"/>
      <c r="F97" s="702"/>
      <c r="G97" s="702"/>
      <c r="H97" s="59">
        <f>SUM(H94:H96)</f>
        <v>0</v>
      </c>
      <c r="I97" s="59"/>
      <c r="J97" s="59"/>
      <c r="K97" s="59">
        <f t="shared" ref="K97:N97" si="10">SUM(K94:K96)</f>
        <v>0</v>
      </c>
      <c r="L97" s="59"/>
      <c r="M97" s="59"/>
      <c r="N97" s="59">
        <f t="shared" si="10"/>
        <v>0</v>
      </c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100</v>
      </c>
      <c r="D98" s="58" t="s">
        <v>121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100</v>
      </c>
      <c r="D99" s="58" t="s">
        <v>121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100</v>
      </c>
      <c r="D100" s="58" t="s">
        <v>121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40" t="s">
        <v>122</v>
      </c>
      <c r="B101" s="58" t="s">
        <v>43</v>
      </c>
      <c r="C101" s="58" t="s">
        <v>123</v>
      </c>
      <c r="D101" s="58" t="s">
        <v>121</v>
      </c>
      <c r="E101" s="58" t="s">
        <v>54</v>
      </c>
      <c r="F101" s="58" t="s">
        <v>124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5" t="s">
        <v>125</v>
      </c>
      <c r="B102" s="705"/>
      <c r="C102" s="705"/>
      <c r="D102" s="705"/>
      <c r="E102" s="705"/>
      <c r="F102" s="705"/>
      <c r="G102" s="705"/>
      <c r="H102" s="83">
        <f>SUM(H98:H101)</f>
        <v>0</v>
      </c>
      <c r="I102" s="83"/>
      <c r="J102" s="83"/>
      <c r="K102" s="83">
        <f t="shared" ref="K102:N102" si="11">SUM(K98:K101)</f>
        <v>0</v>
      </c>
      <c r="L102" s="83"/>
      <c r="M102" s="83"/>
      <c r="N102" s="83">
        <f t="shared" si="11"/>
        <v>0</v>
      </c>
      <c r="O102" s="97"/>
      <c r="P102" s="97"/>
    </row>
    <row r="103" spans="1:16" hidden="1" x14ac:dyDescent="0.3">
      <c r="A103" s="706" t="s">
        <v>126</v>
      </c>
      <c r="B103" s="706"/>
      <c r="C103" s="706"/>
      <c r="D103" s="706"/>
      <c r="E103" s="706"/>
      <c r="F103" s="706"/>
      <c r="G103" s="706"/>
      <c r="H103" s="101">
        <f>H97+H102</f>
        <v>0</v>
      </c>
      <c r="I103" s="101"/>
      <c r="J103" s="101"/>
      <c r="K103" s="101">
        <f t="shared" ref="K103:N103" si="12">K97+K102</f>
        <v>0</v>
      </c>
      <c r="L103" s="101"/>
      <c r="M103" s="101"/>
      <c r="N103" s="101">
        <f t="shared" si="12"/>
        <v>0</v>
      </c>
      <c r="O103" s="97"/>
      <c r="P103" s="97"/>
    </row>
    <row r="104" spans="1:16" hidden="1" x14ac:dyDescent="0.3">
      <c r="A104" s="700" t="s">
        <v>127</v>
      </c>
      <c r="B104" s="700"/>
      <c r="C104" s="700"/>
      <c r="D104" s="700"/>
      <c r="E104" s="700"/>
      <c r="F104" s="700"/>
      <c r="G104" s="700"/>
      <c r="H104" s="700"/>
      <c r="I104" s="700"/>
      <c r="J104" s="700"/>
      <c r="K104" s="700"/>
      <c r="L104" s="700"/>
      <c r="M104" s="700"/>
      <c r="N104" s="700"/>
      <c r="O104" s="97"/>
      <c r="P104" s="97"/>
    </row>
    <row r="105" spans="1:16" hidden="1" x14ac:dyDescent="0.3">
      <c r="A105" s="82" t="s">
        <v>42</v>
      </c>
      <c r="B105" s="58" t="s">
        <v>43</v>
      </c>
      <c r="C105" s="58" t="s">
        <v>100</v>
      </c>
      <c r="D105" s="58" t="s">
        <v>128</v>
      </c>
      <c r="E105" s="58" t="s">
        <v>46</v>
      </c>
      <c r="F105" s="58" t="s">
        <v>47</v>
      </c>
      <c r="G105" s="102" t="s">
        <v>129</v>
      </c>
      <c r="H105" s="32"/>
      <c r="I105" s="32"/>
      <c r="J105" s="32"/>
      <c r="K105" s="34"/>
      <c r="L105" s="34"/>
      <c r="M105" s="34"/>
      <c r="N105" s="34"/>
      <c r="O105" s="97"/>
      <c r="P105" s="97"/>
    </row>
    <row r="106" spans="1:16" hidden="1" x14ac:dyDescent="0.3">
      <c r="A106" s="82" t="s">
        <v>50</v>
      </c>
      <c r="B106" s="58" t="s">
        <v>43</v>
      </c>
      <c r="C106" s="58" t="s">
        <v>100</v>
      </c>
      <c r="D106" s="58" t="s">
        <v>128</v>
      </c>
      <c r="E106" s="58" t="s">
        <v>51</v>
      </c>
      <c r="F106" s="58">
        <v>213000</v>
      </c>
      <c r="G106" s="102" t="s">
        <v>129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16" t="s">
        <v>130</v>
      </c>
      <c r="B107" s="716"/>
      <c r="C107" s="716"/>
      <c r="D107" s="716"/>
      <c r="E107" s="716"/>
      <c r="F107" s="716"/>
      <c r="G107" s="716"/>
      <c r="H107" s="121">
        <f>SUM(H105:H106)</f>
        <v>0</v>
      </c>
      <c r="I107" s="121"/>
      <c r="J107" s="121"/>
      <c r="K107" s="121">
        <f t="shared" ref="K107:N107" si="13">SUM(K105:K106)</f>
        <v>0</v>
      </c>
      <c r="L107" s="121"/>
      <c r="M107" s="121"/>
      <c r="N107" s="121">
        <f t="shared" si="13"/>
        <v>0</v>
      </c>
      <c r="O107" s="122"/>
      <c r="P107" s="122"/>
    </row>
    <row r="108" spans="1:16" x14ac:dyDescent="0.3">
      <c r="A108" s="702" t="s">
        <v>115</v>
      </c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</row>
    <row r="109" spans="1:16" x14ac:dyDescent="0.3">
      <c r="A109" s="702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</row>
    <row r="110" spans="1:16" x14ac:dyDescent="0.3">
      <c r="A110" s="82" t="s">
        <v>42</v>
      </c>
      <c r="B110" s="28" t="s">
        <v>43</v>
      </c>
      <c r="C110" s="28" t="s">
        <v>44</v>
      </c>
      <c r="D110" s="58" t="s">
        <v>116</v>
      </c>
      <c r="E110" s="29" t="s">
        <v>46</v>
      </c>
      <c r="F110" s="46" t="s">
        <v>47</v>
      </c>
      <c r="G110" s="46" t="s">
        <v>180</v>
      </c>
      <c r="H110" s="32">
        <v>22542173.760000002</v>
      </c>
      <c r="I110" s="32"/>
      <c r="J110" s="32">
        <f t="shared" ref="J110:J112" si="14">H110+I110</f>
        <v>22542173.760000002</v>
      </c>
      <c r="K110" s="32">
        <v>0</v>
      </c>
      <c r="L110" s="32"/>
      <c r="M110" s="32">
        <f t="shared" ref="M110:M112" si="15">K110+L110</f>
        <v>0</v>
      </c>
      <c r="N110" s="32">
        <v>0</v>
      </c>
      <c r="O110" s="32"/>
      <c r="P110" s="32">
        <f t="shared" ref="P110:P116" si="16">N110+O110</f>
        <v>0</v>
      </c>
    </row>
    <row r="111" spans="1:16" x14ac:dyDescent="0.3">
      <c r="A111" s="82" t="s">
        <v>50</v>
      </c>
      <c r="B111" s="28" t="s">
        <v>43</v>
      </c>
      <c r="C111" s="28" t="s">
        <v>44</v>
      </c>
      <c r="D111" s="58" t="s">
        <v>116</v>
      </c>
      <c r="E111" s="29" t="s">
        <v>51</v>
      </c>
      <c r="F111" s="46" t="s">
        <v>52</v>
      </c>
      <c r="G111" s="46" t="s">
        <v>180</v>
      </c>
      <c r="H111" s="32">
        <v>5105802.3600000003</v>
      </c>
      <c r="I111" s="32"/>
      <c r="J111" s="32">
        <f t="shared" si="14"/>
        <v>5105802.3600000003</v>
      </c>
      <c r="K111" s="32">
        <v>0</v>
      </c>
      <c r="L111" s="32"/>
      <c r="M111" s="32">
        <f t="shared" si="15"/>
        <v>0</v>
      </c>
      <c r="N111" s="32">
        <v>0</v>
      </c>
      <c r="O111" s="32"/>
      <c r="P111" s="32">
        <f t="shared" si="16"/>
        <v>0</v>
      </c>
    </row>
    <row r="112" spans="1:16" x14ac:dyDescent="0.3">
      <c r="A112" s="82" t="s">
        <v>118</v>
      </c>
      <c r="B112" s="28" t="s">
        <v>43</v>
      </c>
      <c r="C112" s="28" t="s">
        <v>44</v>
      </c>
      <c r="D112" s="58" t="s">
        <v>116</v>
      </c>
      <c r="E112" s="29" t="s">
        <v>54</v>
      </c>
      <c r="F112" s="46" t="s">
        <v>119</v>
      </c>
      <c r="G112" s="46" t="s">
        <v>180</v>
      </c>
      <c r="H112" s="32">
        <v>47000</v>
      </c>
      <c r="I112" s="32"/>
      <c r="J112" s="32">
        <f t="shared" si="14"/>
        <v>47000</v>
      </c>
      <c r="K112" s="32">
        <v>0</v>
      </c>
      <c r="L112" s="32"/>
      <c r="M112" s="32">
        <f t="shared" si="15"/>
        <v>0</v>
      </c>
      <c r="N112" s="32">
        <v>0</v>
      </c>
      <c r="O112" s="32"/>
      <c r="P112" s="32">
        <f t="shared" si="16"/>
        <v>0</v>
      </c>
    </row>
    <row r="113" spans="1:16" x14ac:dyDescent="0.3">
      <c r="A113" s="715" t="s">
        <v>178</v>
      </c>
      <c r="B113" s="715"/>
      <c r="C113" s="715"/>
      <c r="D113" s="715"/>
      <c r="E113" s="715"/>
      <c r="F113" s="715"/>
      <c r="G113" s="715"/>
      <c r="H113" s="101">
        <f>SUM(H110:H112)</f>
        <v>27694976.120000001</v>
      </c>
      <c r="I113" s="101">
        <f t="shared" ref="I113:P113" si="17">SUM(I110:I112)</f>
        <v>0</v>
      </c>
      <c r="J113" s="101">
        <f t="shared" si="17"/>
        <v>27694976.120000001</v>
      </c>
      <c r="K113" s="101">
        <f t="shared" si="17"/>
        <v>0</v>
      </c>
      <c r="L113" s="101">
        <f t="shared" si="17"/>
        <v>0</v>
      </c>
      <c r="M113" s="101">
        <f t="shared" si="17"/>
        <v>0</v>
      </c>
      <c r="N113" s="101">
        <f t="shared" si="17"/>
        <v>0</v>
      </c>
      <c r="O113" s="101">
        <f t="shared" si="17"/>
        <v>0</v>
      </c>
      <c r="P113" s="101">
        <f t="shared" si="17"/>
        <v>0</v>
      </c>
    </row>
    <row r="114" spans="1:16" x14ac:dyDescent="0.3">
      <c r="A114" s="82" t="s">
        <v>42</v>
      </c>
      <c r="B114" s="28" t="s">
        <v>43</v>
      </c>
      <c r="C114" s="28" t="s">
        <v>100</v>
      </c>
      <c r="D114" s="58" t="s">
        <v>121</v>
      </c>
      <c r="E114" s="29" t="s">
        <v>46</v>
      </c>
      <c r="F114" s="46" t="s">
        <v>47</v>
      </c>
      <c r="G114" s="46" t="s">
        <v>180</v>
      </c>
      <c r="H114" s="32">
        <v>39662990.399999999</v>
      </c>
      <c r="I114" s="32"/>
      <c r="J114" s="32">
        <f t="shared" ref="J114:J116" si="18">H114+I114</f>
        <v>39662990.399999999</v>
      </c>
      <c r="K114" s="32">
        <v>0</v>
      </c>
      <c r="L114" s="32"/>
      <c r="M114" s="32">
        <f t="shared" ref="M114:M116" si="19">K114+L114</f>
        <v>0</v>
      </c>
      <c r="N114" s="32">
        <v>0</v>
      </c>
      <c r="O114" s="32"/>
      <c r="P114" s="32">
        <f t="shared" si="16"/>
        <v>0</v>
      </c>
    </row>
    <row r="115" spans="1:16" x14ac:dyDescent="0.3">
      <c r="A115" s="82" t="s">
        <v>50</v>
      </c>
      <c r="B115" s="28" t="s">
        <v>43</v>
      </c>
      <c r="C115" s="28" t="s">
        <v>100</v>
      </c>
      <c r="D115" s="58" t="s">
        <v>121</v>
      </c>
      <c r="E115" s="29" t="s">
        <v>51</v>
      </c>
      <c r="F115" s="46" t="s">
        <v>52</v>
      </c>
      <c r="G115" s="46" t="s">
        <v>180</v>
      </c>
      <c r="H115" s="32">
        <v>8983667.3300000001</v>
      </c>
      <c r="I115" s="32"/>
      <c r="J115" s="32">
        <f t="shared" si="18"/>
        <v>8983667.3300000001</v>
      </c>
      <c r="K115" s="32">
        <v>0</v>
      </c>
      <c r="L115" s="32"/>
      <c r="M115" s="32">
        <f t="shared" si="19"/>
        <v>0</v>
      </c>
      <c r="N115" s="32">
        <v>0</v>
      </c>
      <c r="O115" s="32"/>
      <c r="P115" s="32">
        <f t="shared" si="16"/>
        <v>0</v>
      </c>
    </row>
    <row r="116" spans="1:16" x14ac:dyDescent="0.3">
      <c r="A116" s="82" t="s">
        <v>118</v>
      </c>
      <c r="B116" s="28" t="s">
        <v>43</v>
      </c>
      <c r="C116" s="28" t="s">
        <v>100</v>
      </c>
      <c r="D116" s="58" t="s">
        <v>121</v>
      </c>
      <c r="E116" s="29" t="s">
        <v>54</v>
      </c>
      <c r="F116" s="46" t="s">
        <v>119</v>
      </c>
      <c r="G116" s="46" t="s">
        <v>180</v>
      </c>
      <c r="H116" s="32">
        <v>54991.59</v>
      </c>
      <c r="I116" s="32"/>
      <c r="J116" s="32">
        <f t="shared" si="18"/>
        <v>54991.59</v>
      </c>
      <c r="K116" s="32">
        <v>0</v>
      </c>
      <c r="L116" s="32"/>
      <c r="M116" s="32">
        <f t="shared" si="19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715" t="s">
        <v>178</v>
      </c>
      <c r="B117" s="715"/>
      <c r="C117" s="715"/>
      <c r="D117" s="715"/>
      <c r="E117" s="715"/>
      <c r="F117" s="715"/>
      <c r="G117" s="715"/>
      <c r="H117" s="101">
        <f>SUM(H114:H116)</f>
        <v>48701649.32</v>
      </c>
      <c r="I117" s="101">
        <f t="shared" ref="I117:P117" si="20">SUM(I114:I116)</f>
        <v>0</v>
      </c>
      <c r="J117" s="101">
        <f t="shared" si="20"/>
        <v>48701649.32</v>
      </c>
      <c r="K117" s="101">
        <f t="shared" si="20"/>
        <v>0</v>
      </c>
      <c r="L117" s="101">
        <f t="shared" si="20"/>
        <v>0</v>
      </c>
      <c r="M117" s="101">
        <f t="shared" si="20"/>
        <v>0</v>
      </c>
      <c r="N117" s="101">
        <f t="shared" si="20"/>
        <v>0</v>
      </c>
      <c r="O117" s="101">
        <f t="shared" si="20"/>
        <v>0</v>
      </c>
      <c r="P117" s="101">
        <f t="shared" si="20"/>
        <v>0</v>
      </c>
    </row>
    <row r="118" spans="1:16" x14ac:dyDescent="0.3">
      <c r="A118" s="706" t="s">
        <v>179</v>
      </c>
      <c r="B118" s="706"/>
      <c r="C118" s="706"/>
      <c r="D118" s="706"/>
      <c r="E118" s="706"/>
      <c r="F118" s="706"/>
      <c r="G118" s="706"/>
      <c r="H118" s="101">
        <f>H113+H117</f>
        <v>76396625.439999998</v>
      </c>
      <c r="I118" s="101">
        <f t="shared" ref="I118:P118" si="21">I113+I117</f>
        <v>0</v>
      </c>
      <c r="J118" s="101">
        <f t="shared" si="21"/>
        <v>76396625.439999998</v>
      </c>
      <c r="K118" s="101">
        <f t="shared" si="21"/>
        <v>0</v>
      </c>
      <c r="L118" s="101">
        <f t="shared" si="21"/>
        <v>0</v>
      </c>
      <c r="M118" s="101">
        <f t="shared" si="21"/>
        <v>0</v>
      </c>
      <c r="N118" s="101">
        <f t="shared" si="21"/>
        <v>0</v>
      </c>
      <c r="O118" s="101">
        <f t="shared" si="21"/>
        <v>0</v>
      </c>
      <c r="P118" s="101">
        <f t="shared" si="21"/>
        <v>0</v>
      </c>
    </row>
    <row r="119" spans="1:16" ht="28.95" customHeight="1" x14ac:dyDescent="0.3">
      <c r="A119" s="714" t="s">
        <v>160</v>
      </c>
      <c r="B119" s="714"/>
      <c r="C119" s="714"/>
      <c r="D119" s="714"/>
      <c r="E119" s="714"/>
      <c r="F119" s="714"/>
      <c r="G119" s="714"/>
      <c r="H119" s="714"/>
      <c r="I119" s="714"/>
      <c r="J119" s="714"/>
      <c r="K119" s="714"/>
      <c r="L119" s="714"/>
      <c r="M119" s="714"/>
      <c r="N119" s="714"/>
      <c r="O119" s="714"/>
      <c r="P119" s="714"/>
    </row>
    <row r="120" spans="1:16" ht="26.4" x14ac:dyDescent="0.3">
      <c r="A120" s="104" t="s">
        <v>161</v>
      </c>
      <c r="B120" s="40">
        <v>10</v>
      </c>
      <c r="C120" s="40" t="s">
        <v>162</v>
      </c>
      <c r="D120" s="45" t="s">
        <v>163</v>
      </c>
      <c r="E120" s="45" t="s">
        <v>174</v>
      </c>
      <c r="F120" s="45" t="s">
        <v>165</v>
      </c>
      <c r="G120" s="45" t="s">
        <v>182</v>
      </c>
      <c r="H120" s="32">
        <v>2216000</v>
      </c>
      <c r="I120" s="32"/>
      <c r="J120" s="32">
        <f>H120+I120</f>
        <v>2216000</v>
      </c>
      <c r="K120" s="32">
        <v>0</v>
      </c>
      <c r="L120" s="32"/>
      <c r="M120" s="32">
        <f>K120+L120</f>
        <v>0</v>
      </c>
      <c r="N120" s="32">
        <v>0</v>
      </c>
      <c r="O120" s="97"/>
      <c r="P120" s="32">
        <f>N120+O120</f>
        <v>0</v>
      </c>
    </row>
    <row r="121" spans="1:16" x14ac:dyDescent="0.3">
      <c r="A121" s="708" t="s">
        <v>167</v>
      </c>
      <c r="B121" s="709"/>
      <c r="C121" s="709"/>
      <c r="D121" s="709"/>
      <c r="E121" s="709"/>
      <c r="F121" s="709"/>
      <c r="G121" s="710"/>
      <c r="H121" s="101">
        <f t="shared" ref="H121:P121" si="22">SUM(H120:H120)</f>
        <v>2216000</v>
      </c>
      <c r="I121" s="101">
        <f t="shared" si="22"/>
        <v>0</v>
      </c>
      <c r="J121" s="101">
        <f t="shared" si="22"/>
        <v>2216000</v>
      </c>
      <c r="K121" s="101">
        <f t="shared" si="22"/>
        <v>0</v>
      </c>
      <c r="L121" s="101">
        <f t="shared" si="22"/>
        <v>0</v>
      </c>
      <c r="M121" s="101">
        <f t="shared" si="22"/>
        <v>0</v>
      </c>
      <c r="N121" s="101">
        <f t="shared" si="22"/>
        <v>0</v>
      </c>
      <c r="O121" s="101">
        <f t="shared" si="22"/>
        <v>0</v>
      </c>
      <c r="P121" s="101">
        <f t="shared" si="22"/>
        <v>0</v>
      </c>
    </row>
    <row r="122" spans="1:16" ht="25.2" customHeight="1" x14ac:dyDescent="0.3">
      <c r="A122" s="711" t="s">
        <v>168</v>
      </c>
      <c r="B122" s="712"/>
      <c r="C122" s="712"/>
      <c r="D122" s="712"/>
      <c r="E122" s="712"/>
      <c r="F122" s="712"/>
      <c r="G122" s="712"/>
      <c r="H122" s="712"/>
      <c r="I122" s="712"/>
      <c r="J122" s="712"/>
      <c r="K122" s="712"/>
      <c r="L122" s="712"/>
      <c r="M122" s="712"/>
      <c r="N122" s="712"/>
      <c r="O122" s="712"/>
      <c r="P122" s="713"/>
    </row>
    <row r="123" spans="1:16" ht="26.4" x14ac:dyDescent="0.3">
      <c r="A123" s="105" t="s">
        <v>161</v>
      </c>
      <c r="B123" s="106" t="s">
        <v>43</v>
      </c>
      <c r="C123" s="106" t="s">
        <v>100</v>
      </c>
      <c r="D123" s="107" t="s">
        <v>169</v>
      </c>
      <c r="E123" s="107" t="s">
        <v>164</v>
      </c>
      <c r="F123" s="107" t="s">
        <v>165</v>
      </c>
      <c r="G123" s="108" t="s">
        <v>170</v>
      </c>
      <c r="H123" s="32">
        <v>876245</v>
      </c>
      <c r="I123" s="32"/>
      <c r="J123" s="32">
        <f>H123+I123</f>
        <v>876245</v>
      </c>
      <c r="K123" s="32">
        <v>0</v>
      </c>
      <c r="L123" s="32"/>
      <c r="M123" s="32">
        <f t="shared" ref="M123:M124" si="23">K123+L123</f>
        <v>0</v>
      </c>
      <c r="N123" s="32">
        <v>0</v>
      </c>
      <c r="O123" s="97"/>
      <c r="P123" s="32">
        <f t="shared" ref="P123:P124" si="24">N123+O123</f>
        <v>0</v>
      </c>
    </row>
    <row r="124" spans="1:16" x14ac:dyDescent="0.3">
      <c r="A124" s="105" t="s">
        <v>175</v>
      </c>
      <c r="B124" s="40" t="s">
        <v>172</v>
      </c>
      <c r="C124" s="40" t="s">
        <v>173</v>
      </c>
      <c r="D124" s="45" t="s">
        <v>169</v>
      </c>
      <c r="E124" s="45" t="s">
        <v>174</v>
      </c>
      <c r="F124" s="45" t="s">
        <v>171</v>
      </c>
      <c r="G124" s="45" t="s">
        <v>170</v>
      </c>
      <c r="H124" s="32">
        <v>93777</v>
      </c>
      <c r="I124" s="32"/>
      <c r="J124" s="32">
        <f>H124+I124</f>
        <v>93777</v>
      </c>
      <c r="K124" s="32">
        <v>0</v>
      </c>
      <c r="L124" s="32"/>
      <c r="M124" s="32">
        <f t="shared" si="23"/>
        <v>0</v>
      </c>
      <c r="N124" s="32">
        <v>0</v>
      </c>
      <c r="O124" s="97"/>
      <c r="P124" s="32">
        <f t="shared" si="24"/>
        <v>0</v>
      </c>
    </row>
    <row r="125" spans="1:16" x14ac:dyDescent="0.3">
      <c r="A125" s="708" t="s">
        <v>176</v>
      </c>
      <c r="B125" s="709"/>
      <c r="C125" s="709"/>
      <c r="D125" s="709"/>
      <c r="E125" s="709"/>
      <c r="F125" s="709"/>
      <c r="G125" s="710"/>
      <c r="H125" s="101">
        <f>SUM(H123:H124)</f>
        <v>970022</v>
      </c>
      <c r="I125" s="101">
        <f t="shared" ref="I125:P125" si="25">SUM(I123:I124)</f>
        <v>0</v>
      </c>
      <c r="J125" s="101">
        <f t="shared" si="25"/>
        <v>970022</v>
      </c>
      <c r="K125" s="101">
        <f t="shared" si="25"/>
        <v>0</v>
      </c>
      <c r="L125" s="101">
        <f t="shared" si="25"/>
        <v>0</v>
      </c>
      <c r="M125" s="101">
        <f t="shared" si="25"/>
        <v>0</v>
      </c>
      <c r="N125" s="101">
        <f t="shared" si="25"/>
        <v>0</v>
      </c>
      <c r="O125" s="101">
        <f t="shared" si="25"/>
        <v>0</v>
      </c>
      <c r="P125" s="101">
        <f t="shared" si="25"/>
        <v>0</v>
      </c>
    </row>
    <row r="126" spans="1:16" x14ac:dyDescent="0.3">
      <c r="A126" s="701" t="s">
        <v>131</v>
      </c>
      <c r="B126" s="701"/>
      <c r="C126" s="701"/>
      <c r="D126" s="701"/>
      <c r="E126" s="701"/>
      <c r="F126" s="701"/>
      <c r="G126" s="701"/>
      <c r="H126" s="103">
        <f t="shared" ref="H126:P126" si="26">H60+H88+H91+H103+H107+H121+H125+H118</f>
        <v>109046762.08</v>
      </c>
      <c r="I126" s="103">
        <f t="shared" si="26"/>
        <v>38197.519999999997</v>
      </c>
      <c r="J126" s="103">
        <f t="shared" si="26"/>
        <v>109084959.59999999</v>
      </c>
      <c r="K126" s="103">
        <f t="shared" si="26"/>
        <v>33521479.18</v>
      </c>
      <c r="L126" s="103">
        <f t="shared" si="26"/>
        <v>0</v>
      </c>
      <c r="M126" s="103">
        <f t="shared" si="26"/>
        <v>33521479.18</v>
      </c>
      <c r="N126" s="103">
        <f t="shared" si="26"/>
        <v>34259965.640000001</v>
      </c>
      <c r="O126" s="103">
        <f t="shared" si="26"/>
        <v>0</v>
      </c>
      <c r="P126" s="103">
        <f t="shared" si="26"/>
        <v>34259965.640000001</v>
      </c>
    </row>
    <row r="127" spans="1:1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6" x14ac:dyDescent="0.3">
      <c r="A128" s="72" t="s">
        <v>132</v>
      </c>
      <c r="B128" s="73"/>
      <c r="C128" s="72"/>
      <c r="D128" s="72"/>
      <c r="E128" s="698" t="s">
        <v>133</v>
      </c>
      <c r="F128" s="698"/>
      <c r="G128" s="698"/>
      <c r="H128" s="1"/>
      <c r="I128" s="1"/>
      <c r="J128" s="1"/>
      <c r="K128" s="1"/>
      <c r="L128" s="1"/>
      <c r="M128" s="1"/>
      <c r="N128" s="1"/>
    </row>
    <row r="129" spans="1:14" x14ac:dyDescent="0.3">
      <c r="A129" s="2" t="s">
        <v>134</v>
      </c>
      <c r="B129" s="696" t="s">
        <v>135</v>
      </c>
      <c r="C129" s="699"/>
      <c r="D129" s="699"/>
      <c r="E129" s="699" t="s">
        <v>136</v>
      </c>
      <c r="F129" s="699"/>
      <c r="G129" s="699"/>
      <c r="H129" s="1"/>
      <c r="I129" s="1"/>
      <c r="J129" s="1"/>
      <c r="K129" s="1"/>
      <c r="L129" s="1"/>
      <c r="M129" s="1"/>
      <c r="N129" s="1"/>
    </row>
    <row r="130" spans="1:14" x14ac:dyDescent="0.3">
      <c r="A130" s="2"/>
      <c r="B130" s="115"/>
      <c r="C130" s="115"/>
      <c r="D130" s="115"/>
      <c r="E130" s="115"/>
      <c r="F130" s="115"/>
      <c r="G130" s="115"/>
      <c r="H130" s="1"/>
      <c r="I130" s="1"/>
      <c r="J130" s="1"/>
      <c r="K130" s="1"/>
      <c r="L130" s="1"/>
      <c r="M130" s="1"/>
      <c r="N130" s="1"/>
    </row>
    <row r="131" spans="1:14" x14ac:dyDescent="0.3">
      <c r="A131" s="72" t="s">
        <v>152</v>
      </c>
      <c r="B131" s="73"/>
      <c r="C131" s="75"/>
      <c r="D131" s="75"/>
      <c r="E131" s="5"/>
      <c r="F131" s="695" t="s">
        <v>138</v>
      </c>
      <c r="G131" s="695"/>
      <c r="H131" s="1"/>
      <c r="I131" s="1"/>
      <c r="J131" s="1"/>
      <c r="K131" s="1"/>
      <c r="L131" s="1"/>
      <c r="M131" s="1"/>
      <c r="N131" s="1"/>
    </row>
    <row r="132" spans="1:14" x14ac:dyDescent="0.3">
      <c r="A132" s="2" t="s">
        <v>134</v>
      </c>
      <c r="B132" s="696" t="s">
        <v>135</v>
      </c>
      <c r="C132" s="697"/>
      <c r="D132" s="697"/>
      <c r="E132" s="76"/>
      <c r="F132" s="697" t="s">
        <v>136</v>
      </c>
      <c r="G132" s="697"/>
      <c r="H132" s="1"/>
      <c r="I132" s="1"/>
      <c r="J132" s="1"/>
      <c r="K132" s="1"/>
      <c r="L132" s="1"/>
      <c r="M132" s="1"/>
      <c r="N132" s="1"/>
    </row>
    <row r="133" spans="1:14" x14ac:dyDescent="0.3">
      <c r="A133" s="2"/>
      <c r="B133" s="2"/>
      <c r="C133" s="2"/>
      <c r="D133" s="2"/>
      <c r="E133" s="2"/>
      <c r="F133" s="2"/>
      <c r="G133" s="2"/>
      <c r="H133" s="1"/>
      <c r="I133" s="1"/>
      <c r="J133" s="1"/>
      <c r="K133" s="1"/>
      <c r="L133" s="1"/>
      <c r="M133" s="1"/>
      <c r="N133" s="1"/>
    </row>
    <row r="134" spans="1:14" x14ac:dyDescent="0.3">
      <c r="A134" s="72" t="s">
        <v>153</v>
      </c>
      <c r="B134" s="73"/>
      <c r="C134" s="75"/>
      <c r="D134" s="75"/>
      <c r="E134" s="5"/>
      <c r="F134" s="695" t="s">
        <v>140</v>
      </c>
      <c r="G134" s="695"/>
      <c r="H134" s="1"/>
      <c r="I134" s="1"/>
      <c r="J134" s="1"/>
      <c r="K134" s="1"/>
      <c r="L134" s="1"/>
      <c r="M134" s="1"/>
      <c r="N134" s="1"/>
    </row>
    <row r="135" spans="1:14" x14ac:dyDescent="0.3">
      <c r="A135" s="2" t="s">
        <v>141</v>
      </c>
      <c r="B135" s="696" t="s">
        <v>135</v>
      </c>
      <c r="C135" s="697"/>
      <c r="D135" s="697"/>
      <c r="E135" s="76"/>
      <c r="F135" s="697" t="s">
        <v>136</v>
      </c>
      <c r="G135" s="697"/>
      <c r="H135" s="1"/>
      <c r="I135" s="1"/>
      <c r="J135" s="1"/>
      <c r="K135" s="1"/>
      <c r="L135" s="1"/>
      <c r="M135" s="1"/>
      <c r="N135" s="1"/>
    </row>
  </sheetData>
  <mergeCells count="45">
    <mergeCell ref="B132:D132"/>
    <mergeCell ref="F132:G132"/>
    <mergeCell ref="F134:G134"/>
    <mergeCell ref="B135:D135"/>
    <mergeCell ref="F135:G135"/>
    <mergeCell ref="F131:G131"/>
    <mergeCell ref="A113:G113"/>
    <mergeCell ref="A117:G117"/>
    <mergeCell ref="A118:G118"/>
    <mergeCell ref="A119:P119"/>
    <mergeCell ref="A121:G121"/>
    <mergeCell ref="A122:P122"/>
    <mergeCell ref="A125:G125"/>
    <mergeCell ref="A126:G126"/>
    <mergeCell ref="E128:G128"/>
    <mergeCell ref="B129:D129"/>
    <mergeCell ref="E129:G129"/>
    <mergeCell ref="A108:P109"/>
    <mergeCell ref="A60:G60"/>
    <mergeCell ref="A61:P61"/>
    <mergeCell ref="A88:G88"/>
    <mergeCell ref="A89:P89"/>
    <mergeCell ref="A91:G91"/>
    <mergeCell ref="A92:N93"/>
    <mergeCell ref="A97:G97"/>
    <mergeCell ref="A102:G102"/>
    <mergeCell ref="A103:G103"/>
    <mergeCell ref="A104:N104"/>
    <mergeCell ref="A107:G107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70" zoomScale="70" zoomScaleNormal="70" workbookViewId="0">
      <selection activeCell="I77" sqref="I7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377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47"/>
      <c r="B22" s="547"/>
      <c r="C22" s="547"/>
      <c r="D22" s="547"/>
      <c r="E22" s="547"/>
      <c r="F22" s="547"/>
      <c r="G22" s="547"/>
      <c r="H22" s="547"/>
      <c r="I22" s="547"/>
      <c r="J22" s="547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378</v>
      </c>
      <c r="C24" s="747"/>
      <c r="D24" s="747"/>
      <c r="E24" s="747"/>
      <c r="F24" s="747"/>
      <c r="G24" s="747"/>
      <c r="H24" s="747"/>
      <c r="I24" s="747"/>
      <c r="J24" s="494" t="str">
        <f>H19</f>
        <v>02 октября 2025</v>
      </c>
      <c r="K24" s="1"/>
      <c r="L24" s="1"/>
      <c r="M24" s="1"/>
      <c r="P24" s="547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50"/>
      <c r="M25" s="550"/>
      <c r="O25" s="550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50"/>
      <c r="M26" s="550"/>
      <c r="O26" s="550" t="s">
        <v>16</v>
      </c>
      <c r="P26" s="491" t="str">
        <f>H19</f>
        <v>02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51"/>
      <c r="I27" s="551"/>
      <c r="J27" s="551"/>
      <c r="K27" s="480"/>
      <c r="L27" s="554"/>
      <c r="M27" s="554"/>
      <c r="N27" s="480"/>
      <c r="O27" s="554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51"/>
      <c r="I28" s="551"/>
      <c r="J28" s="551"/>
      <c r="K28" s="480"/>
      <c r="L28" s="554"/>
      <c r="M28" s="554"/>
      <c r="N28" s="480"/>
      <c r="O28" s="554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54"/>
      <c r="M29" s="554"/>
      <c r="N29" s="480"/>
      <c r="O29" s="554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54"/>
      <c r="M30" s="554"/>
      <c r="N30" s="480"/>
      <c r="O30" s="554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54"/>
      <c r="M31" s="554"/>
      <c r="N31" s="480"/>
      <c r="O31" s="554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54"/>
      <c r="M32" s="554"/>
      <c r="N32" s="480"/>
      <c r="O32" s="554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45930</v>
      </c>
      <c r="I34" s="553" t="s">
        <v>150</v>
      </c>
      <c r="J34" s="553" t="s">
        <v>151</v>
      </c>
      <c r="K34" s="488">
        <f>H34</f>
        <v>45930</v>
      </c>
      <c r="L34" s="553" t="s">
        <v>150</v>
      </c>
      <c r="M34" s="553" t="s">
        <v>151</v>
      </c>
      <c r="N34" s="488">
        <f>H34</f>
        <v>45930</v>
      </c>
      <c r="O34" s="553" t="s">
        <v>150</v>
      </c>
      <c r="P34" s="553" t="s">
        <v>151</v>
      </c>
    </row>
    <row r="35" spans="1:16" x14ac:dyDescent="0.3">
      <c r="A35" s="552">
        <v>1</v>
      </c>
      <c r="B35" s="552">
        <f t="shared" ref="B35:G35" si="0">SUM(A35+1)</f>
        <v>2</v>
      </c>
      <c r="C35" s="552">
        <f t="shared" si="0"/>
        <v>3</v>
      </c>
      <c r="D35" s="552">
        <f t="shared" si="0"/>
        <v>4</v>
      </c>
      <c r="E35" s="552">
        <f t="shared" si="0"/>
        <v>5</v>
      </c>
      <c r="F35" s="552">
        <f t="shared" si="0"/>
        <v>6</v>
      </c>
      <c r="G35" s="552">
        <f t="shared" si="0"/>
        <v>7</v>
      </c>
      <c r="H35" s="552">
        <v>8</v>
      </c>
      <c r="I35" s="552">
        <v>9</v>
      </c>
      <c r="J35" s="552">
        <v>10</v>
      </c>
      <c r="K35" s="552">
        <v>11</v>
      </c>
      <c r="L35" s="552">
        <v>12</v>
      </c>
      <c r="M35" s="552">
        <v>13</v>
      </c>
      <c r="N35" s="552">
        <v>14</v>
      </c>
      <c r="O35" s="552">
        <v>15</v>
      </c>
      <c r="P35" s="552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3110007.9899999998</v>
      </c>
      <c r="I37" s="451">
        <v>-5648.58</v>
      </c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8145.93</v>
      </c>
      <c r="I38" s="451">
        <v>5648.58</v>
      </c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941682.48</v>
      </c>
      <c r="I41" s="451">
        <v>-2011.32</v>
      </c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2648.53</v>
      </c>
      <c r="I42" s="451">
        <v>2011.32</v>
      </c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48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48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48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1353161.33</v>
      </c>
      <c r="I74" s="451">
        <v>-7939.58</v>
      </c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48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2452.2600000000002</v>
      </c>
      <c r="I76" s="451">
        <v>7939.58</v>
      </c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48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48" t="s">
        <v>103</v>
      </c>
      <c r="B90" s="455" t="s">
        <v>43</v>
      </c>
      <c r="C90" s="455" t="s">
        <v>100</v>
      </c>
      <c r="D90" s="450" t="s">
        <v>101</v>
      </c>
      <c r="E90" s="552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52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15533489.729999999</v>
      </c>
      <c r="I108" s="496">
        <f t="shared" ref="I108:P108" si="8">SUM(I69:I107)</f>
        <v>0</v>
      </c>
      <c r="J108" s="496">
        <f t="shared" si="8"/>
        <v>15533489.729999999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24033568.609999999</v>
      </c>
      <c r="I130" s="451">
        <v>-17524.89</v>
      </c>
      <c r="J130" s="451">
        <f t="shared" ref="J130:J133" si="14">H130+I130</f>
        <v>24016043.719999999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53302.15</v>
      </c>
      <c r="I131" s="451">
        <v>17524.89</v>
      </c>
      <c r="J131" s="451">
        <f t="shared" si="14"/>
        <v>70827.040000000008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/>
      <c r="J132" s="451">
        <f t="shared" si="14"/>
        <v>5105802.3600000003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7">SUM(I130:I133)</f>
        <v>0</v>
      </c>
      <c r="J134" s="495">
        <f t="shared" si="17"/>
        <v>29239673.119999997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40669263.329999998</v>
      </c>
      <c r="I135" s="451">
        <v>-3813.2</v>
      </c>
      <c r="J135" s="451">
        <f t="shared" ref="J135:J142" si="18">H135+I135</f>
        <v>40665450.129999995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106946.65000000001</v>
      </c>
      <c r="I136" s="451">
        <v>3813.2</v>
      </c>
      <c r="J136" s="451">
        <f t="shared" si="18"/>
        <v>110759.85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/>
      <c r="J137" s="451">
        <f t="shared" si="18"/>
        <v>8983667.3300000001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0">SUM(I135:I142)</f>
        <v>0</v>
      </c>
      <c r="J143" s="495">
        <f t="shared" si="20"/>
        <v>51492922.219999999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1">I134+I143</f>
        <v>0</v>
      </c>
      <c r="J144" s="495">
        <f t="shared" si="21"/>
        <v>80732595.340000004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131763635.09999999</v>
      </c>
      <c r="I189" s="103">
        <f t="shared" si="51"/>
        <v>0</v>
      </c>
      <c r="J189" s="103">
        <f t="shared" si="51"/>
        <v>131763635.09999999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49"/>
      <c r="C193" s="549"/>
      <c r="D193" s="549"/>
      <c r="E193" s="549"/>
      <c r="F193" s="549"/>
      <c r="G193" s="549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F194:G194"/>
    <mergeCell ref="B195:D195"/>
    <mergeCell ref="F195:G195"/>
    <mergeCell ref="F197:G197"/>
    <mergeCell ref="B198:D198"/>
    <mergeCell ref="F198:G198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70" zoomScale="70" zoomScaleNormal="70" workbookViewId="0">
      <selection activeCell="J189" sqref="J189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379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56"/>
      <c r="B22" s="556"/>
      <c r="C22" s="556"/>
      <c r="D22" s="556"/>
      <c r="E22" s="556"/>
      <c r="F22" s="556"/>
      <c r="G22" s="556"/>
      <c r="H22" s="556"/>
      <c r="I22" s="556"/>
      <c r="J22" s="55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380</v>
      </c>
      <c r="C24" s="747"/>
      <c r="D24" s="747"/>
      <c r="E24" s="747"/>
      <c r="F24" s="747"/>
      <c r="G24" s="747"/>
      <c r="H24" s="747"/>
      <c r="I24" s="747"/>
      <c r="J24" s="494" t="str">
        <f>H19</f>
        <v>06 октября 2025</v>
      </c>
      <c r="K24" s="1"/>
      <c r="L24" s="1"/>
      <c r="M24" s="1"/>
      <c r="P24" s="55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58"/>
      <c r="M25" s="558"/>
      <c r="O25" s="558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58"/>
      <c r="M26" s="558"/>
      <c r="O26" s="558" t="s">
        <v>16</v>
      </c>
      <c r="P26" s="491" t="str">
        <f>H19</f>
        <v>06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59"/>
      <c r="I27" s="559"/>
      <c r="J27" s="559"/>
      <c r="K27" s="480"/>
      <c r="L27" s="562"/>
      <c r="M27" s="562"/>
      <c r="N27" s="480"/>
      <c r="O27" s="562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59"/>
      <c r="I28" s="559"/>
      <c r="J28" s="559"/>
      <c r="K28" s="480"/>
      <c r="L28" s="562"/>
      <c r="M28" s="562"/>
      <c r="N28" s="480"/>
      <c r="O28" s="562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62"/>
      <c r="M29" s="562"/>
      <c r="N29" s="480"/>
      <c r="O29" s="562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62"/>
      <c r="M30" s="562"/>
      <c r="N30" s="480"/>
      <c r="O30" s="562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62"/>
      <c r="M31" s="562"/>
      <c r="N31" s="480"/>
      <c r="O31" s="562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62"/>
      <c r="M32" s="562"/>
      <c r="N32" s="480"/>
      <c r="O32" s="562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45932</v>
      </c>
      <c r="I34" s="561" t="s">
        <v>150</v>
      </c>
      <c r="J34" s="561" t="s">
        <v>151</v>
      </c>
      <c r="K34" s="488">
        <f>H34</f>
        <v>45932</v>
      </c>
      <c r="L34" s="561" t="s">
        <v>150</v>
      </c>
      <c r="M34" s="561" t="s">
        <v>151</v>
      </c>
      <c r="N34" s="488">
        <f>H34</f>
        <v>45932</v>
      </c>
      <c r="O34" s="561" t="s">
        <v>150</v>
      </c>
      <c r="P34" s="561" t="s">
        <v>151</v>
      </c>
    </row>
    <row r="35" spans="1:16" x14ac:dyDescent="0.3">
      <c r="A35" s="560">
        <v>1</v>
      </c>
      <c r="B35" s="560">
        <f t="shared" ref="B35:G35" si="0">SUM(A35+1)</f>
        <v>2</v>
      </c>
      <c r="C35" s="560">
        <f t="shared" si="0"/>
        <v>3</v>
      </c>
      <c r="D35" s="560">
        <f t="shared" si="0"/>
        <v>4</v>
      </c>
      <c r="E35" s="560">
        <f t="shared" si="0"/>
        <v>5</v>
      </c>
      <c r="F35" s="560">
        <f t="shared" si="0"/>
        <v>6</v>
      </c>
      <c r="G35" s="560">
        <f t="shared" si="0"/>
        <v>7</v>
      </c>
      <c r="H35" s="560">
        <v>8</v>
      </c>
      <c r="I35" s="560">
        <v>9</v>
      </c>
      <c r="J35" s="560">
        <v>10</v>
      </c>
      <c r="K35" s="560">
        <v>11</v>
      </c>
      <c r="L35" s="560">
        <v>12</v>
      </c>
      <c r="M35" s="560">
        <v>13</v>
      </c>
      <c r="N35" s="560">
        <v>14</v>
      </c>
      <c r="O35" s="560">
        <v>15</v>
      </c>
      <c r="P35" s="560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57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57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57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57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57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57" t="s">
        <v>103</v>
      </c>
      <c r="B90" s="455" t="s">
        <v>43</v>
      </c>
      <c r="C90" s="455" t="s">
        <v>100</v>
      </c>
      <c r="D90" s="450" t="s">
        <v>101</v>
      </c>
      <c r="E90" s="560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60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15533489.729999999</v>
      </c>
      <c r="I108" s="496">
        <f t="shared" ref="I108:P108" si="8">SUM(I69:I107)</f>
        <v>0</v>
      </c>
      <c r="J108" s="496">
        <f t="shared" si="8"/>
        <v>15533489.729999999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24016043.719999999</v>
      </c>
      <c r="I130" s="451"/>
      <c r="J130" s="451">
        <f t="shared" ref="J130:J133" si="14">H130+I130</f>
        <v>24016043.719999999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70827.040000000008</v>
      </c>
      <c r="I131" s="451"/>
      <c r="J131" s="451">
        <f t="shared" si="14"/>
        <v>70827.040000000008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5105802.3600000003</v>
      </c>
      <c r="I132" s="451">
        <v>1408859.12</v>
      </c>
      <c r="J132" s="451">
        <f t="shared" si="14"/>
        <v>6514661.4800000004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29239673.119999997</v>
      </c>
      <c r="I134" s="495">
        <f t="shared" ref="I134:P134" si="17">SUM(I130:I133)</f>
        <v>1408859.12</v>
      </c>
      <c r="J134" s="495">
        <f t="shared" si="17"/>
        <v>30648532.239999998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40665450.129999995</v>
      </c>
      <c r="I135" s="451"/>
      <c r="J135" s="451">
        <f t="shared" ref="J135:J142" si="18">H135+I135</f>
        <v>40665450.129999995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110759.85</v>
      </c>
      <c r="I136" s="451"/>
      <c r="J136" s="451">
        <f t="shared" si="18"/>
        <v>110759.85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8983667.3300000001</v>
      </c>
      <c r="I137" s="451">
        <v>1972399.42</v>
      </c>
      <c r="J137" s="451">
        <f t="shared" si="18"/>
        <v>10956066.75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51492922.219999999</v>
      </c>
      <c r="I143" s="495">
        <f t="shared" ref="I143:P143" si="20">SUM(I135:I142)</f>
        <v>1972399.42</v>
      </c>
      <c r="J143" s="495">
        <f t="shared" si="20"/>
        <v>53465321.640000001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80732595.340000004</v>
      </c>
      <c r="I144" s="495">
        <f t="shared" ref="I144:P144" si="21">I134+I143</f>
        <v>3381258.54</v>
      </c>
      <c r="J144" s="495">
        <f t="shared" si="21"/>
        <v>84113853.879999995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131763635.09999999</v>
      </c>
      <c r="I189" s="103">
        <f t="shared" si="51"/>
        <v>3381258.54</v>
      </c>
      <c r="J189" s="103">
        <f t="shared" si="51"/>
        <v>135144893.64000002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55"/>
      <c r="C193" s="555"/>
      <c r="D193" s="555"/>
      <c r="E193" s="555"/>
      <c r="F193" s="555"/>
      <c r="G193" s="555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F194:G194"/>
    <mergeCell ref="B195:D195"/>
    <mergeCell ref="F195:G195"/>
    <mergeCell ref="F197:G197"/>
    <mergeCell ref="B198:D198"/>
    <mergeCell ref="F198:G198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64" zoomScale="70" zoomScaleNormal="70" workbookViewId="0">
      <selection activeCell="I137" sqref="I13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381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63"/>
      <c r="B22" s="563"/>
      <c r="C22" s="563"/>
      <c r="D22" s="563"/>
      <c r="E22" s="563"/>
      <c r="F22" s="563"/>
      <c r="G22" s="563"/>
      <c r="H22" s="563"/>
      <c r="I22" s="563"/>
      <c r="J22" s="56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382</v>
      </c>
      <c r="C24" s="747"/>
      <c r="D24" s="747"/>
      <c r="E24" s="747"/>
      <c r="F24" s="747"/>
      <c r="G24" s="747"/>
      <c r="H24" s="747"/>
      <c r="I24" s="747"/>
      <c r="J24" s="494" t="str">
        <f>H19</f>
        <v>09 октября 2025</v>
      </c>
      <c r="K24" s="1"/>
      <c r="L24" s="1"/>
      <c r="M24" s="1"/>
      <c r="P24" s="56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66"/>
      <c r="M25" s="566"/>
      <c r="O25" s="566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66"/>
      <c r="M26" s="566"/>
      <c r="O26" s="566" t="s">
        <v>16</v>
      </c>
      <c r="P26" s="491" t="str">
        <f>H19</f>
        <v>09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67"/>
      <c r="I27" s="567"/>
      <c r="J27" s="567"/>
      <c r="K27" s="480"/>
      <c r="L27" s="570"/>
      <c r="M27" s="570"/>
      <c r="N27" s="480"/>
      <c r="O27" s="570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67"/>
      <c r="I28" s="567"/>
      <c r="J28" s="567"/>
      <c r="K28" s="480"/>
      <c r="L28" s="570"/>
      <c r="M28" s="570"/>
      <c r="N28" s="480"/>
      <c r="O28" s="570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70"/>
      <c r="M29" s="570"/>
      <c r="N29" s="480"/>
      <c r="O29" s="570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70"/>
      <c r="M30" s="570"/>
      <c r="N30" s="480"/>
      <c r="O30" s="570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70"/>
      <c r="M31" s="570"/>
      <c r="N31" s="480"/>
      <c r="O31" s="570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70"/>
      <c r="M32" s="570"/>
      <c r="N32" s="480"/>
      <c r="O32" s="570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45936</v>
      </c>
      <c r="I34" s="569" t="s">
        <v>150</v>
      </c>
      <c r="J34" s="569" t="s">
        <v>151</v>
      </c>
      <c r="K34" s="488">
        <f>H34</f>
        <v>45936</v>
      </c>
      <c r="L34" s="569" t="s">
        <v>150</v>
      </c>
      <c r="M34" s="569" t="s">
        <v>151</v>
      </c>
      <c r="N34" s="488">
        <f>H34</f>
        <v>45936</v>
      </c>
      <c r="O34" s="569" t="s">
        <v>150</v>
      </c>
      <c r="P34" s="569" t="s">
        <v>151</v>
      </c>
    </row>
    <row r="35" spans="1:16" x14ac:dyDescent="0.3">
      <c r="A35" s="568">
        <v>1</v>
      </c>
      <c r="B35" s="568">
        <f t="shared" ref="B35:G35" si="0">SUM(A35+1)</f>
        <v>2</v>
      </c>
      <c r="C35" s="568">
        <f t="shared" si="0"/>
        <v>3</v>
      </c>
      <c r="D35" s="568">
        <f t="shared" si="0"/>
        <v>4</v>
      </c>
      <c r="E35" s="568">
        <f t="shared" si="0"/>
        <v>5</v>
      </c>
      <c r="F35" s="568">
        <f t="shared" si="0"/>
        <v>6</v>
      </c>
      <c r="G35" s="568">
        <f t="shared" si="0"/>
        <v>7</v>
      </c>
      <c r="H35" s="568">
        <v>8</v>
      </c>
      <c r="I35" s="568">
        <v>9</v>
      </c>
      <c r="J35" s="568">
        <v>10</v>
      </c>
      <c r="K35" s="568">
        <v>11</v>
      </c>
      <c r="L35" s="568">
        <v>12</v>
      </c>
      <c r="M35" s="568">
        <v>13</v>
      </c>
      <c r="N35" s="568">
        <v>14</v>
      </c>
      <c r="O35" s="568">
        <v>15</v>
      </c>
      <c r="P35" s="568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/>
      <c r="J53" s="451">
        <f t="shared" si="1"/>
        <v>532192.4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64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64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64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64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64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64" t="s">
        <v>103</v>
      </c>
      <c r="B90" s="455" t="s">
        <v>43</v>
      </c>
      <c r="C90" s="455" t="s">
        <v>100</v>
      </c>
      <c r="D90" s="450" t="s">
        <v>101</v>
      </c>
      <c r="E90" s="568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68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15533489.729999999</v>
      </c>
      <c r="I108" s="496">
        <f t="shared" ref="I108:P108" si="8">SUM(I69:I107)</f>
        <v>0</v>
      </c>
      <c r="J108" s="496">
        <f t="shared" si="8"/>
        <v>15533489.729999999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24016043.719999999</v>
      </c>
      <c r="I130" s="451"/>
      <c r="J130" s="451">
        <f t="shared" ref="J130:J133" si="14">H130+I130</f>
        <v>24016043.719999999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70827.040000000008</v>
      </c>
      <c r="I131" s="451"/>
      <c r="J131" s="451">
        <f t="shared" si="14"/>
        <v>70827.040000000008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6514661.4800000004</v>
      </c>
      <c r="I132" s="451"/>
      <c r="J132" s="451">
        <f t="shared" si="14"/>
        <v>6514661.4800000004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30648532.239999998</v>
      </c>
      <c r="I134" s="495">
        <f t="shared" ref="I134:P134" si="17">SUM(I130:I133)</f>
        <v>0</v>
      </c>
      <c r="J134" s="495">
        <f t="shared" si="17"/>
        <v>30648532.239999998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40665450.129999995</v>
      </c>
      <c r="I135" s="451">
        <f>-0.1-9588.36</f>
        <v>-9588.4600000000009</v>
      </c>
      <c r="J135" s="451">
        <f t="shared" ref="J135:J142" si="18">H135+I135</f>
        <v>40655861.669999994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110759.85</v>
      </c>
      <c r="I136" s="451">
        <f>0.1+9588.36</f>
        <v>9588.4600000000009</v>
      </c>
      <c r="J136" s="451">
        <f t="shared" si="18"/>
        <v>120348.31000000001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10956066.75</v>
      </c>
      <c r="I137" s="451"/>
      <c r="J137" s="451">
        <f t="shared" si="18"/>
        <v>10956066.75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53465321.640000001</v>
      </c>
      <c r="I143" s="495">
        <f t="shared" ref="I143:P143" si="20">SUM(I135:I142)</f>
        <v>0</v>
      </c>
      <c r="J143" s="495">
        <f t="shared" si="20"/>
        <v>53465321.640000001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84113853.879999995</v>
      </c>
      <c r="I144" s="495">
        <f t="shared" ref="I144:P144" si="21">I134+I143</f>
        <v>0</v>
      </c>
      <c r="J144" s="495">
        <f t="shared" si="21"/>
        <v>84113853.879999995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135144893.64000002</v>
      </c>
      <c r="I189" s="103">
        <f t="shared" si="51"/>
        <v>0</v>
      </c>
      <c r="J189" s="103">
        <f t="shared" si="51"/>
        <v>135144893.64000002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65"/>
      <c r="C193" s="565"/>
      <c r="D193" s="565"/>
      <c r="E193" s="565"/>
      <c r="F193" s="565"/>
      <c r="G193" s="565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361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F194:G194"/>
    <mergeCell ref="B195:D195"/>
    <mergeCell ref="F195:G195"/>
    <mergeCell ref="F197:G197"/>
    <mergeCell ref="B198:D198"/>
    <mergeCell ref="F198:G198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67" zoomScale="70" zoomScaleNormal="70" workbookViewId="0">
      <selection activeCell="F198" sqref="F198:G19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383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71"/>
      <c r="B22" s="571"/>
      <c r="C22" s="571"/>
      <c r="D22" s="571"/>
      <c r="E22" s="571"/>
      <c r="F22" s="571"/>
      <c r="G22" s="571"/>
      <c r="H22" s="571"/>
      <c r="I22" s="571"/>
      <c r="J22" s="57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384</v>
      </c>
      <c r="C24" s="747"/>
      <c r="D24" s="747"/>
      <c r="E24" s="747"/>
      <c r="F24" s="747"/>
      <c r="G24" s="747"/>
      <c r="H24" s="747"/>
      <c r="I24" s="747"/>
      <c r="J24" s="494" t="str">
        <f>H19</f>
        <v>17 октября 2025</v>
      </c>
      <c r="K24" s="1"/>
      <c r="L24" s="1"/>
      <c r="M24" s="1"/>
      <c r="P24" s="57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74"/>
      <c r="M25" s="574"/>
      <c r="O25" s="574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74"/>
      <c r="M26" s="574"/>
      <c r="O26" s="574" t="s">
        <v>16</v>
      </c>
      <c r="P26" s="491" t="str">
        <f>H19</f>
        <v>17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75"/>
      <c r="I27" s="575"/>
      <c r="J27" s="575"/>
      <c r="K27" s="480"/>
      <c r="L27" s="578"/>
      <c r="M27" s="578"/>
      <c r="N27" s="480"/>
      <c r="O27" s="578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75"/>
      <c r="I28" s="575"/>
      <c r="J28" s="575"/>
      <c r="K28" s="480"/>
      <c r="L28" s="578"/>
      <c r="M28" s="578"/>
      <c r="N28" s="480"/>
      <c r="O28" s="578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78"/>
      <c r="M29" s="578"/>
      <c r="N29" s="480"/>
      <c r="O29" s="578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78"/>
      <c r="M30" s="578"/>
      <c r="N30" s="480"/>
      <c r="O30" s="578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78"/>
      <c r="M31" s="578"/>
      <c r="N31" s="480"/>
      <c r="O31" s="578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78"/>
      <c r="M32" s="578"/>
      <c r="N32" s="480"/>
      <c r="O32" s="578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45939</v>
      </c>
      <c r="I34" s="577" t="s">
        <v>150</v>
      </c>
      <c r="J34" s="577" t="s">
        <v>151</v>
      </c>
      <c r="K34" s="488">
        <f>H34</f>
        <v>45939</v>
      </c>
      <c r="L34" s="577" t="s">
        <v>150</v>
      </c>
      <c r="M34" s="577" t="s">
        <v>151</v>
      </c>
      <c r="N34" s="488">
        <f>H34</f>
        <v>45939</v>
      </c>
      <c r="O34" s="577" t="s">
        <v>150</v>
      </c>
      <c r="P34" s="577" t="s">
        <v>151</v>
      </c>
    </row>
    <row r="35" spans="1:16" x14ac:dyDescent="0.3">
      <c r="A35" s="576">
        <v>1</v>
      </c>
      <c r="B35" s="576">
        <f t="shared" ref="B35:G35" si="0">SUM(A35+1)</f>
        <v>2</v>
      </c>
      <c r="C35" s="576">
        <f t="shared" si="0"/>
        <v>3</v>
      </c>
      <c r="D35" s="576">
        <f t="shared" si="0"/>
        <v>4</v>
      </c>
      <c r="E35" s="576">
        <f t="shared" si="0"/>
        <v>5</v>
      </c>
      <c r="F35" s="576">
        <f t="shared" si="0"/>
        <v>6</v>
      </c>
      <c r="G35" s="576">
        <f t="shared" si="0"/>
        <v>7</v>
      </c>
      <c r="H35" s="576">
        <v>8</v>
      </c>
      <c r="I35" s="576">
        <v>9</v>
      </c>
      <c r="J35" s="576">
        <v>10</v>
      </c>
      <c r="K35" s="576">
        <v>11</v>
      </c>
      <c r="L35" s="576">
        <v>12</v>
      </c>
      <c r="M35" s="576">
        <v>13</v>
      </c>
      <c r="N35" s="576">
        <v>14</v>
      </c>
      <c r="O35" s="576">
        <v>15</v>
      </c>
      <c r="P35" s="576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>
        <v>-71969.070000000007</v>
      </c>
      <c r="J51" s="451">
        <f t="shared" si="1"/>
        <v>143430.93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532192.4</v>
      </c>
      <c r="I53" s="451">
        <v>71969.070000000007</v>
      </c>
      <c r="J53" s="451">
        <f t="shared" si="1"/>
        <v>604161.47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72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72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72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72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72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72" t="s">
        <v>103</v>
      </c>
      <c r="B90" s="455" t="s">
        <v>43</v>
      </c>
      <c r="C90" s="455" t="s">
        <v>100</v>
      </c>
      <c r="D90" s="450" t="s">
        <v>101</v>
      </c>
      <c r="E90" s="576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76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15533489.729999999</v>
      </c>
      <c r="I108" s="496">
        <f t="shared" ref="I108:P108" si="8">SUM(I69:I107)</f>
        <v>0</v>
      </c>
      <c r="J108" s="496">
        <f t="shared" si="8"/>
        <v>15533489.729999999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24016043.719999999</v>
      </c>
      <c r="I130" s="451"/>
      <c r="J130" s="451">
        <f t="shared" ref="J130:J133" si="14">H130+I130</f>
        <v>24016043.719999999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70827.040000000008</v>
      </c>
      <c r="I131" s="451"/>
      <c r="J131" s="451">
        <f t="shared" si="14"/>
        <v>70827.040000000008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6514661.4800000004</v>
      </c>
      <c r="I132" s="451"/>
      <c r="J132" s="451">
        <f t="shared" si="14"/>
        <v>6514661.4800000004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30648532.239999998</v>
      </c>
      <c r="I134" s="495">
        <f t="shared" ref="I134:P134" si="17">SUM(I130:I133)</f>
        <v>0</v>
      </c>
      <c r="J134" s="495">
        <f t="shared" si="17"/>
        <v>30648532.239999998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40655861.670000002</v>
      </c>
      <c r="I135" s="451"/>
      <c r="J135" s="451">
        <f t="shared" ref="J135:J142" si="18">H135+I135</f>
        <v>40655861.670000002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120348.31</v>
      </c>
      <c r="I136" s="451"/>
      <c r="J136" s="451">
        <f t="shared" si="18"/>
        <v>120348.31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10956066.75</v>
      </c>
      <c r="I137" s="451"/>
      <c r="J137" s="451">
        <f t="shared" si="18"/>
        <v>10956066.75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53465321.640000008</v>
      </c>
      <c r="I143" s="495">
        <f t="shared" ref="I143:P143" si="20">SUM(I135:I142)</f>
        <v>0</v>
      </c>
      <c r="J143" s="495">
        <f t="shared" si="20"/>
        <v>53465321.640000008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84113853.88000001</v>
      </c>
      <c r="I144" s="495">
        <f t="shared" ref="I144:P144" si="21">I134+I143</f>
        <v>0</v>
      </c>
      <c r="J144" s="495">
        <f t="shared" si="21"/>
        <v>84113853.88000001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135144893.64000002</v>
      </c>
      <c r="I189" s="103">
        <f t="shared" si="51"/>
        <v>0</v>
      </c>
      <c r="J189" s="103">
        <f t="shared" si="51"/>
        <v>135144893.64000002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73"/>
      <c r="C193" s="573"/>
      <c r="D193" s="573"/>
      <c r="E193" s="573"/>
      <c r="F193" s="573"/>
      <c r="G193" s="573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262</v>
      </c>
      <c r="B197" s="73"/>
      <c r="C197" s="75"/>
      <c r="D197" s="75"/>
      <c r="E197" s="5"/>
      <c r="F197" s="695" t="s">
        <v>261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F194:G194"/>
    <mergeCell ref="B195:D195"/>
    <mergeCell ref="F195:G195"/>
    <mergeCell ref="F197:G197"/>
    <mergeCell ref="B198:D198"/>
    <mergeCell ref="F198:G198"/>
  </mergeCells>
  <pageMargins left="0.47244094488188981" right="0.15748031496062992" top="0.27559055118110237" bottom="0.15748031496062992" header="0.15748031496062992" footer="0.59055118110236227"/>
  <pageSetup paperSize="9" scale="52" fitToHeight="4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73" zoomScale="70" zoomScaleNormal="70" workbookViewId="0">
      <selection activeCell="F198" sqref="F198:G19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385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71"/>
      <c r="B22" s="571"/>
      <c r="C22" s="571"/>
      <c r="D22" s="571"/>
      <c r="E22" s="571"/>
      <c r="F22" s="571"/>
      <c r="G22" s="571"/>
      <c r="H22" s="571"/>
      <c r="I22" s="571"/>
      <c r="J22" s="571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386</v>
      </c>
      <c r="C24" s="747"/>
      <c r="D24" s="747"/>
      <c r="E24" s="747"/>
      <c r="F24" s="747"/>
      <c r="G24" s="747"/>
      <c r="H24" s="747"/>
      <c r="I24" s="747"/>
      <c r="J24" s="494" t="str">
        <f>H19</f>
        <v>21 октября 2025</v>
      </c>
      <c r="K24" s="1"/>
      <c r="L24" s="1"/>
      <c r="M24" s="1"/>
      <c r="P24" s="571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74"/>
      <c r="M25" s="574"/>
      <c r="O25" s="574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74"/>
      <c r="M26" s="574"/>
      <c r="O26" s="574" t="s">
        <v>16</v>
      </c>
      <c r="P26" s="491" t="str">
        <f>H19</f>
        <v>21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75"/>
      <c r="I27" s="575"/>
      <c r="J27" s="575"/>
      <c r="K27" s="480"/>
      <c r="L27" s="578"/>
      <c r="M27" s="578"/>
      <c r="N27" s="480"/>
      <c r="O27" s="578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75"/>
      <c r="I28" s="575"/>
      <c r="J28" s="575"/>
      <c r="K28" s="480"/>
      <c r="L28" s="578"/>
      <c r="M28" s="578"/>
      <c r="N28" s="480"/>
      <c r="O28" s="578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78"/>
      <c r="M29" s="578"/>
      <c r="N29" s="480"/>
      <c r="O29" s="578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78"/>
      <c r="M30" s="578"/>
      <c r="N30" s="480"/>
      <c r="O30" s="578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78"/>
      <c r="M31" s="578"/>
      <c r="N31" s="480"/>
      <c r="O31" s="578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78"/>
      <c r="M32" s="578"/>
      <c r="N32" s="480"/>
      <c r="O32" s="578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45947</v>
      </c>
      <c r="I34" s="577" t="s">
        <v>150</v>
      </c>
      <c r="J34" s="577" t="s">
        <v>151</v>
      </c>
      <c r="K34" s="488">
        <f>H34</f>
        <v>45947</v>
      </c>
      <c r="L34" s="577" t="s">
        <v>150</v>
      </c>
      <c r="M34" s="577" t="s">
        <v>151</v>
      </c>
      <c r="N34" s="488">
        <f>H34</f>
        <v>45947</v>
      </c>
      <c r="O34" s="577" t="s">
        <v>150</v>
      </c>
      <c r="P34" s="577" t="s">
        <v>151</v>
      </c>
    </row>
    <row r="35" spans="1:16" x14ac:dyDescent="0.3">
      <c r="A35" s="576">
        <v>1</v>
      </c>
      <c r="B35" s="576">
        <f t="shared" ref="B35:G35" si="0">SUM(A35+1)</f>
        <v>2</v>
      </c>
      <c r="C35" s="576">
        <f t="shared" si="0"/>
        <v>3</v>
      </c>
      <c r="D35" s="576">
        <f t="shared" si="0"/>
        <v>4</v>
      </c>
      <c r="E35" s="576">
        <f t="shared" si="0"/>
        <v>5</v>
      </c>
      <c r="F35" s="576">
        <f t="shared" si="0"/>
        <v>6</v>
      </c>
      <c r="G35" s="576">
        <f t="shared" si="0"/>
        <v>7</v>
      </c>
      <c r="H35" s="576">
        <v>8</v>
      </c>
      <c r="I35" s="576">
        <v>9</v>
      </c>
      <c r="J35" s="576">
        <v>10</v>
      </c>
      <c r="K35" s="576">
        <v>11</v>
      </c>
      <c r="L35" s="576">
        <v>12</v>
      </c>
      <c r="M35" s="576">
        <v>13</v>
      </c>
      <c r="N35" s="576">
        <v>14</v>
      </c>
      <c r="O35" s="576">
        <v>15</v>
      </c>
      <c r="P35" s="576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143430.93</v>
      </c>
      <c r="I51" s="451"/>
      <c r="J51" s="451">
        <f t="shared" si="1"/>
        <v>143430.93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604161.47</v>
      </c>
      <c r="I53" s="451"/>
      <c r="J53" s="451">
        <f t="shared" si="1"/>
        <v>604161.47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72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72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72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72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72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72" t="s">
        <v>103</v>
      </c>
      <c r="B90" s="455" t="s">
        <v>43</v>
      </c>
      <c r="C90" s="455" t="s">
        <v>100</v>
      </c>
      <c r="D90" s="450" t="s">
        <v>101</v>
      </c>
      <c r="E90" s="576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76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15533489.729999999</v>
      </c>
      <c r="I108" s="496">
        <f t="shared" ref="I108:P108" si="8">SUM(I69:I107)</f>
        <v>0</v>
      </c>
      <c r="J108" s="496">
        <f t="shared" si="8"/>
        <v>15533489.729999999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24016043.719999999</v>
      </c>
      <c r="I130" s="451"/>
      <c r="J130" s="451">
        <f t="shared" ref="J130:J133" si="14">H130+I130</f>
        <v>24016043.719999999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70827.040000000008</v>
      </c>
      <c r="I131" s="451"/>
      <c r="J131" s="451">
        <f t="shared" si="14"/>
        <v>70827.040000000008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6514661.4800000004</v>
      </c>
      <c r="I132" s="451"/>
      <c r="J132" s="451">
        <f t="shared" si="14"/>
        <v>6514661.4800000004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30648532.239999998</v>
      </c>
      <c r="I134" s="495">
        <f t="shared" ref="I134:P134" si="17">SUM(I130:I133)</f>
        <v>0</v>
      </c>
      <c r="J134" s="495">
        <f t="shared" si="17"/>
        <v>30648532.239999998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40655861.670000002</v>
      </c>
      <c r="I135" s="451">
        <v>-12085.71</v>
      </c>
      <c r="J135" s="451">
        <f t="shared" ref="J135:J142" si="18">H135+I135</f>
        <v>40643775.960000001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120348.31</v>
      </c>
      <c r="I136" s="451">
        <v>12085.71</v>
      </c>
      <c r="J136" s="451">
        <f t="shared" si="18"/>
        <v>132434.01999999999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10956066.75</v>
      </c>
      <c r="I137" s="451"/>
      <c r="J137" s="451">
        <f t="shared" si="18"/>
        <v>10956066.75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53465321.640000008</v>
      </c>
      <c r="I143" s="495">
        <f t="shared" ref="I143:P143" si="20">SUM(I135:I142)</f>
        <v>0</v>
      </c>
      <c r="J143" s="495">
        <f t="shared" si="20"/>
        <v>53465321.640000008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84113853.88000001</v>
      </c>
      <c r="I144" s="495">
        <f t="shared" ref="I144:P144" si="21">I134+I143</f>
        <v>0</v>
      </c>
      <c r="J144" s="495">
        <f t="shared" si="21"/>
        <v>84113853.88000001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/>
      <c r="J178" s="451">
        <f>H178+I178</f>
        <v>34990.199999999997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/>
      <c r="J181" s="451">
        <f t="shared" si="45"/>
        <v>3887.8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0</v>
      </c>
      <c r="J182" s="495">
        <f t="shared" si="48"/>
        <v>1893000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/>
      <c r="J184" s="451">
        <f>SUM(H184:I184)</f>
        <v>417539.76999999996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/>
      <c r="J185" s="451">
        <f t="shared" ref="J185:J187" si="49">SUM(H185:I185)</f>
        <v>18586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/>
      <c r="J186" s="451">
        <f t="shared" si="49"/>
        <v>82686.27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0</v>
      </c>
      <c r="J188" s="495">
        <f t="shared" si="50"/>
        <v>522889.76999999996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135144893.64000002</v>
      </c>
      <c r="I189" s="103">
        <f t="shared" si="51"/>
        <v>0</v>
      </c>
      <c r="J189" s="103">
        <f t="shared" si="51"/>
        <v>135144893.64000002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73"/>
      <c r="C193" s="573"/>
      <c r="D193" s="573"/>
      <c r="E193" s="573"/>
      <c r="F193" s="573"/>
      <c r="G193" s="573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262</v>
      </c>
      <c r="B197" s="73"/>
      <c r="C197" s="75"/>
      <c r="D197" s="75"/>
      <c r="E197" s="5"/>
      <c r="F197" s="695" t="s">
        <v>261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F194:G194"/>
    <mergeCell ref="B195:D195"/>
    <mergeCell ref="F195:G195"/>
    <mergeCell ref="F197:G197"/>
    <mergeCell ref="B198:D198"/>
    <mergeCell ref="F198:G198"/>
  </mergeCells>
  <pageMargins left="0.47244094488188981" right="0.15748031496062992" top="0.27559055118110237" bottom="0.15748031496062992" header="0.15748031496062992" footer="0.59055118110236227"/>
  <pageSetup paperSize="9" scale="52" fitToHeight="4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61" zoomScale="70" zoomScaleNormal="70" workbookViewId="0">
      <selection activeCell="F198" sqref="F198:G198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387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79"/>
      <c r="B22" s="579"/>
      <c r="C22" s="579"/>
      <c r="D22" s="579"/>
      <c r="E22" s="579"/>
      <c r="F22" s="579"/>
      <c r="G22" s="579"/>
      <c r="H22" s="579"/>
      <c r="I22" s="579"/>
      <c r="J22" s="579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388</v>
      </c>
      <c r="C24" s="747"/>
      <c r="D24" s="747"/>
      <c r="E24" s="747"/>
      <c r="F24" s="747"/>
      <c r="G24" s="747"/>
      <c r="H24" s="747"/>
      <c r="I24" s="747"/>
      <c r="J24" s="494" t="str">
        <f>H19</f>
        <v>23 октября 2025</v>
      </c>
      <c r="K24" s="1"/>
      <c r="L24" s="1"/>
      <c r="M24" s="1"/>
      <c r="P24" s="579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82"/>
      <c r="M25" s="582"/>
      <c r="O25" s="582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82"/>
      <c r="M26" s="582"/>
      <c r="O26" s="582" t="s">
        <v>16</v>
      </c>
      <c r="P26" s="491" t="str">
        <f>H19</f>
        <v>23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83"/>
      <c r="I27" s="583"/>
      <c r="J27" s="583"/>
      <c r="K27" s="480"/>
      <c r="L27" s="586"/>
      <c r="M27" s="586"/>
      <c r="N27" s="480"/>
      <c r="O27" s="586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83"/>
      <c r="I28" s="583"/>
      <c r="J28" s="583"/>
      <c r="K28" s="480"/>
      <c r="L28" s="586"/>
      <c r="M28" s="586"/>
      <c r="N28" s="480"/>
      <c r="O28" s="586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86"/>
      <c r="M29" s="586"/>
      <c r="N29" s="480"/>
      <c r="O29" s="586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86"/>
      <c r="M30" s="586"/>
      <c r="N30" s="480"/>
      <c r="O30" s="586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86"/>
      <c r="M31" s="586"/>
      <c r="N31" s="480"/>
      <c r="O31" s="586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86"/>
      <c r="M32" s="586"/>
      <c r="N32" s="480"/>
      <c r="O32" s="586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45951</v>
      </c>
      <c r="I34" s="585" t="s">
        <v>150</v>
      </c>
      <c r="J34" s="585" t="s">
        <v>151</v>
      </c>
      <c r="K34" s="488">
        <f>H34</f>
        <v>45951</v>
      </c>
      <c r="L34" s="585" t="s">
        <v>150</v>
      </c>
      <c r="M34" s="585" t="s">
        <v>151</v>
      </c>
      <c r="N34" s="488">
        <f>H34</f>
        <v>45951</v>
      </c>
      <c r="O34" s="585" t="s">
        <v>150</v>
      </c>
      <c r="P34" s="585" t="s">
        <v>151</v>
      </c>
    </row>
    <row r="35" spans="1:16" x14ac:dyDescent="0.3">
      <c r="A35" s="584">
        <v>1</v>
      </c>
      <c r="B35" s="584">
        <f t="shared" ref="B35:G35" si="0">SUM(A35+1)</f>
        <v>2</v>
      </c>
      <c r="C35" s="584">
        <f t="shared" si="0"/>
        <v>3</v>
      </c>
      <c r="D35" s="584">
        <f t="shared" si="0"/>
        <v>4</v>
      </c>
      <c r="E35" s="584">
        <f t="shared" si="0"/>
        <v>5</v>
      </c>
      <c r="F35" s="584">
        <f t="shared" si="0"/>
        <v>6</v>
      </c>
      <c r="G35" s="584">
        <f t="shared" si="0"/>
        <v>7</v>
      </c>
      <c r="H35" s="584">
        <v>8</v>
      </c>
      <c r="I35" s="584">
        <v>9</v>
      </c>
      <c r="J35" s="584">
        <v>10</v>
      </c>
      <c r="K35" s="584">
        <v>11</v>
      </c>
      <c r="L35" s="584">
        <v>12</v>
      </c>
      <c r="M35" s="584">
        <v>13</v>
      </c>
      <c r="N35" s="584">
        <v>14</v>
      </c>
      <c r="O35" s="584">
        <v>15</v>
      </c>
      <c r="P35" s="584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/>
      <c r="J39" s="451">
        <f t="shared" ref="J39:J66" si="1">H39+I39</f>
        <v>262045.6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143430.93</v>
      </c>
      <c r="I51" s="451"/>
      <c r="J51" s="451">
        <f t="shared" si="1"/>
        <v>143430.93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604161.47</v>
      </c>
      <c r="I53" s="451"/>
      <c r="J53" s="451">
        <f t="shared" si="1"/>
        <v>604161.47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0</v>
      </c>
      <c r="J67" s="498">
        <f t="shared" si="4"/>
        <v>13477479.839999998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80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80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7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/>
      <c r="J73" s="451">
        <f t="shared" si="7"/>
        <v>34410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80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80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80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80" t="s">
        <v>103</v>
      </c>
      <c r="B90" s="455" t="s">
        <v>43</v>
      </c>
      <c r="C90" s="455" t="s">
        <v>100</v>
      </c>
      <c r="D90" s="450" t="s">
        <v>101</v>
      </c>
      <c r="E90" s="584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84">
        <v>244</v>
      </c>
      <c r="F91" s="457">
        <v>226800</v>
      </c>
      <c r="G91" s="450" t="s">
        <v>48</v>
      </c>
      <c r="H91" s="451">
        <v>344695</v>
      </c>
      <c r="I91" s="451"/>
      <c r="J91" s="451">
        <f t="shared" si="7"/>
        <v>344695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SUM(H69:H107)</f>
        <v>15533489.729999999</v>
      </c>
      <c r="I108" s="496">
        <f t="shared" ref="I108:P108" si="8">SUM(I69:I107)</f>
        <v>0</v>
      </c>
      <c r="J108" s="496">
        <f t="shared" si="8"/>
        <v>15533489.729999999</v>
      </c>
      <c r="K108" s="496">
        <f t="shared" si="8"/>
        <v>13879548.150000002</v>
      </c>
      <c r="L108" s="496">
        <f t="shared" si="8"/>
        <v>0</v>
      </c>
      <c r="M108" s="496">
        <f t="shared" si="8"/>
        <v>13879548.150000002</v>
      </c>
      <c r="N108" s="496">
        <f t="shared" si="8"/>
        <v>14290031.449999997</v>
      </c>
      <c r="O108" s="496">
        <f t="shared" si="8"/>
        <v>0</v>
      </c>
      <c r="P108" s="496">
        <f t="shared" si="8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9">SUM(I110)</f>
        <v>0</v>
      </c>
      <c r="J111" s="497">
        <f t="shared" si="9"/>
        <v>5000000</v>
      </c>
      <c r="K111" s="497">
        <f t="shared" si="9"/>
        <v>5800000</v>
      </c>
      <c r="L111" s="497">
        <f t="shared" si="9"/>
        <v>0</v>
      </c>
      <c r="M111" s="497">
        <f t="shared" si="9"/>
        <v>5800000</v>
      </c>
      <c r="N111" s="497">
        <f t="shared" si="9"/>
        <v>5800000</v>
      </c>
      <c r="O111" s="497">
        <f t="shared" si="9"/>
        <v>0</v>
      </c>
      <c r="P111" s="497">
        <f t="shared" si="9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0">SUM(K114:K116)</f>
        <v>0</v>
      </c>
      <c r="L117" s="59"/>
      <c r="M117" s="59"/>
      <c r="N117" s="59">
        <f t="shared" si="10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1">SUM(K118:K121)</f>
        <v>0</v>
      </c>
      <c r="L122" s="83"/>
      <c r="M122" s="83"/>
      <c r="N122" s="83">
        <f t="shared" si="11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2">K117+K122</f>
        <v>0</v>
      </c>
      <c r="L123" s="101"/>
      <c r="M123" s="101"/>
      <c r="N123" s="101">
        <f t="shared" si="12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3">SUM(K125:K126)</f>
        <v>0</v>
      </c>
      <c r="L127" s="121"/>
      <c r="M127" s="121"/>
      <c r="N127" s="121">
        <f t="shared" si="13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24016043.719999999</v>
      </c>
      <c r="I130" s="451"/>
      <c r="J130" s="451">
        <f t="shared" ref="J130:J133" si="14">H130+I130</f>
        <v>24016043.719999999</v>
      </c>
      <c r="K130" s="451">
        <v>0</v>
      </c>
      <c r="L130" s="451"/>
      <c r="M130" s="451">
        <f t="shared" ref="M130:M133" si="15">K130+L130</f>
        <v>0</v>
      </c>
      <c r="N130" s="451">
        <v>0</v>
      </c>
      <c r="O130" s="451"/>
      <c r="P130" s="451">
        <f t="shared" ref="P130:P142" si="16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70827.040000000008</v>
      </c>
      <c r="I131" s="451"/>
      <c r="J131" s="451">
        <f t="shared" si="14"/>
        <v>70827.040000000008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6514661.4800000004</v>
      </c>
      <c r="I132" s="451"/>
      <c r="J132" s="451">
        <f t="shared" si="14"/>
        <v>6514661.4800000004</v>
      </c>
      <c r="K132" s="451">
        <v>0</v>
      </c>
      <c r="L132" s="451"/>
      <c r="M132" s="451">
        <f t="shared" si="15"/>
        <v>0</v>
      </c>
      <c r="N132" s="451">
        <v>0</v>
      </c>
      <c r="O132" s="451"/>
      <c r="P132" s="451">
        <f t="shared" si="16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4"/>
        <v>47000</v>
      </c>
      <c r="K133" s="451">
        <v>0</v>
      </c>
      <c r="L133" s="451"/>
      <c r="M133" s="451">
        <f t="shared" si="15"/>
        <v>0</v>
      </c>
      <c r="N133" s="451">
        <v>0</v>
      </c>
      <c r="O133" s="451"/>
      <c r="P133" s="451">
        <f t="shared" si="16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30648532.239999998</v>
      </c>
      <c r="I134" s="495">
        <f t="shared" ref="I134:P134" si="17">SUM(I130:I133)</f>
        <v>0</v>
      </c>
      <c r="J134" s="495">
        <f t="shared" si="17"/>
        <v>30648532.239999998</v>
      </c>
      <c r="K134" s="495">
        <f t="shared" si="17"/>
        <v>0</v>
      </c>
      <c r="L134" s="495">
        <f t="shared" si="17"/>
        <v>0</v>
      </c>
      <c r="M134" s="495">
        <f t="shared" si="17"/>
        <v>0</v>
      </c>
      <c r="N134" s="495">
        <f t="shared" si="17"/>
        <v>0</v>
      </c>
      <c r="O134" s="495">
        <f t="shared" si="17"/>
        <v>0</v>
      </c>
      <c r="P134" s="495">
        <f t="shared" si="17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40643775.960000001</v>
      </c>
      <c r="I135" s="451"/>
      <c r="J135" s="451">
        <f t="shared" ref="J135:J142" si="18">H135+I135</f>
        <v>40643775.960000001</v>
      </c>
      <c r="K135" s="451">
        <v>0</v>
      </c>
      <c r="L135" s="451"/>
      <c r="M135" s="451">
        <f t="shared" ref="M135:M142" si="19">K135+L135</f>
        <v>0</v>
      </c>
      <c r="N135" s="451">
        <v>0</v>
      </c>
      <c r="O135" s="451"/>
      <c r="P135" s="451">
        <f t="shared" si="16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132434.01999999999</v>
      </c>
      <c r="I136" s="451"/>
      <c r="J136" s="451">
        <f t="shared" si="18"/>
        <v>132434.01999999999</v>
      </c>
      <c r="K136" s="451"/>
      <c r="L136" s="451"/>
      <c r="M136" s="451"/>
      <c r="N136" s="451"/>
      <c r="O136" s="451"/>
      <c r="P136" s="451"/>
    </row>
    <row r="137" spans="1:16" x14ac:dyDescent="0.3">
      <c r="A137" s="82" t="s">
        <v>50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52</v>
      </c>
      <c r="G137" s="461" t="s">
        <v>180</v>
      </c>
      <c r="H137" s="451">
        <v>10956066.75</v>
      </c>
      <c r="I137" s="451"/>
      <c r="J137" s="451">
        <f t="shared" si="18"/>
        <v>10956066.75</v>
      </c>
      <c r="K137" s="451">
        <v>0</v>
      </c>
      <c r="L137" s="451"/>
      <c r="M137" s="451">
        <f t="shared" si="19"/>
        <v>0</v>
      </c>
      <c r="N137" s="451">
        <v>0</v>
      </c>
      <c r="O137" s="451"/>
      <c r="P137" s="451">
        <f t="shared" si="16"/>
        <v>0</v>
      </c>
    </row>
    <row r="138" spans="1:16" x14ac:dyDescent="0.3">
      <c r="A138" s="82" t="s">
        <v>118</v>
      </c>
      <c r="B138" s="449" t="s">
        <v>43</v>
      </c>
      <c r="C138" s="449" t="s">
        <v>100</v>
      </c>
      <c r="D138" s="464" t="s">
        <v>121</v>
      </c>
      <c r="E138" s="450" t="s">
        <v>54</v>
      </c>
      <c r="F138" s="461" t="s">
        <v>119</v>
      </c>
      <c r="G138" s="461" t="s">
        <v>180</v>
      </c>
      <c r="H138" s="451">
        <v>49414</v>
      </c>
      <c r="I138" s="451"/>
      <c r="J138" s="451">
        <f t="shared" si="18"/>
        <v>49414</v>
      </c>
      <c r="K138" s="451">
        <v>0</v>
      </c>
      <c r="L138" s="451"/>
      <c r="M138" s="451">
        <f t="shared" si="19"/>
        <v>0</v>
      </c>
      <c r="N138" s="451">
        <v>0</v>
      </c>
      <c r="O138" s="451"/>
      <c r="P138" s="451">
        <f t="shared" si="16"/>
        <v>0</v>
      </c>
    </row>
    <row r="139" spans="1:16" x14ac:dyDescent="0.3">
      <c r="A139" s="82" t="s">
        <v>236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235</v>
      </c>
      <c r="G139" s="461" t="s">
        <v>180</v>
      </c>
      <c r="H139" s="451">
        <v>1572331.31</v>
      </c>
      <c r="I139" s="451"/>
      <c r="J139" s="451">
        <f t="shared" si="18"/>
        <v>1572331.31</v>
      </c>
      <c r="K139" s="451"/>
      <c r="L139" s="451"/>
      <c r="M139" s="451"/>
      <c r="N139" s="451"/>
      <c r="O139" s="451"/>
      <c r="P139" s="451"/>
    </row>
    <row r="140" spans="1:16" x14ac:dyDescent="0.3">
      <c r="A140" s="40" t="s">
        <v>91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92</v>
      </c>
      <c r="G140" s="461" t="s">
        <v>180</v>
      </c>
      <c r="H140" s="451">
        <v>94353.600000000006</v>
      </c>
      <c r="I140" s="451"/>
      <c r="J140" s="451">
        <f t="shared" si="18"/>
        <v>94353.600000000006</v>
      </c>
      <c r="K140" s="451"/>
      <c r="L140" s="451"/>
      <c r="M140" s="451"/>
      <c r="N140" s="451"/>
      <c r="O140" s="451"/>
      <c r="P140" s="451"/>
    </row>
    <row r="141" spans="1:16" ht="24" x14ac:dyDescent="0.3">
      <c r="A141" s="82" t="s">
        <v>214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213</v>
      </c>
      <c r="G141" s="461" t="s">
        <v>180</v>
      </c>
      <c r="H141" s="451">
        <v>12746</v>
      </c>
      <c r="I141" s="451"/>
      <c r="J141" s="451">
        <f t="shared" si="18"/>
        <v>12746</v>
      </c>
      <c r="K141" s="451">
        <v>0</v>
      </c>
      <c r="L141" s="451"/>
      <c r="M141" s="451">
        <f t="shared" si="19"/>
        <v>0</v>
      </c>
      <c r="N141" s="451">
        <v>0</v>
      </c>
      <c r="O141" s="451"/>
      <c r="P141" s="451">
        <f t="shared" si="16"/>
        <v>0</v>
      </c>
    </row>
    <row r="142" spans="1:16" x14ac:dyDescent="0.3">
      <c r="A142" s="82" t="s">
        <v>122</v>
      </c>
      <c r="B142" s="449" t="s">
        <v>43</v>
      </c>
      <c r="C142" s="449" t="s">
        <v>123</v>
      </c>
      <c r="D142" s="464" t="s">
        <v>121</v>
      </c>
      <c r="E142" s="450" t="s">
        <v>54</v>
      </c>
      <c r="F142" s="461" t="s">
        <v>124</v>
      </c>
      <c r="G142" s="461" t="s">
        <v>180</v>
      </c>
      <c r="H142" s="451">
        <v>4200</v>
      </c>
      <c r="I142" s="451"/>
      <c r="J142" s="451">
        <f t="shared" si="18"/>
        <v>4200</v>
      </c>
      <c r="K142" s="451">
        <v>0</v>
      </c>
      <c r="L142" s="451"/>
      <c r="M142" s="451">
        <f t="shared" si="19"/>
        <v>0</v>
      </c>
      <c r="N142" s="451">
        <v>0</v>
      </c>
      <c r="O142" s="451"/>
      <c r="P142" s="451">
        <f t="shared" si="16"/>
        <v>0</v>
      </c>
    </row>
    <row r="143" spans="1:16" x14ac:dyDescent="0.3">
      <c r="A143" s="715" t="s">
        <v>178</v>
      </c>
      <c r="B143" s="715"/>
      <c r="C143" s="715"/>
      <c r="D143" s="715"/>
      <c r="E143" s="715"/>
      <c r="F143" s="715"/>
      <c r="G143" s="715"/>
      <c r="H143" s="495">
        <f>SUM(H135:H142)</f>
        <v>53465321.640000008</v>
      </c>
      <c r="I143" s="495">
        <f t="shared" ref="I143:P143" si="20">SUM(I135:I142)</f>
        <v>0</v>
      </c>
      <c r="J143" s="495">
        <f t="shared" si="20"/>
        <v>53465321.640000008</v>
      </c>
      <c r="K143" s="495">
        <f t="shared" si="20"/>
        <v>0</v>
      </c>
      <c r="L143" s="495">
        <f t="shared" si="20"/>
        <v>0</v>
      </c>
      <c r="M143" s="495">
        <f t="shared" si="20"/>
        <v>0</v>
      </c>
      <c r="N143" s="495">
        <f t="shared" si="20"/>
        <v>0</v>
      </c>
      <c r="O143" s="495">
        <f t="shared" si="20"/>
        <v>0</v>
      </c>
      <c r="P143" s="495">
        <f t="shared" si="20"/>
        <v>0</v>
      </c>
    </row>
    <row r="144" spans="1:16" x14ac:dyDescent="0.3">
      <c r="A144" s="706" t="s">
        <v>179</v>
      </c>
      <c r="B144" s="706"/>
      <c r="C144" s="706"/>
      <c r="D144" s="706"/>
      <c r="E144" s="706"/>
      <c r="F144" s="706"/>
      <c r="G144" s="706"/>
      <c r="H144" s="495">
        <f>H134+H143</f>
        <v>84113853.88000001</v>
      </c>
      <c r="I144" s="495">
        <f t="shared" ref="I144:P144" si="21">I134+I143</f>
        <v>0</v>
      </c>
      <c r="J144" s="495">
        <f t="shared" si="21"/>
        <v>84113853.88000001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50" t="s">
        <v>201</v>
      </c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  <c r="L145" s="751"/>
      <c r="M145" s="751"/>
      <c r="N145" s="751"/>
      <c r="O145" s="751"/>
      <c r="P145" s="752"/>
    </row>
    <row r="146" spans="1:16" x14ac:dyDescent="0.3">
      <c r="A146" s="82" t="s">
        <v>42</v>
      </c>
      <c r="B146" s="449" t="s">
        <v>43</v>
      </c>
      <c r="C146" s="449" t="s">
        <v>100</v>
      </c>
      <c r="D146" s="464" t="s">
        <v>202</v>
      </c>
      <c r="E146" s="450" t="s">
        <v>46</v>
      </c>
      <c r="F146" s="461" t="s">
        <v>47</v>
      </c>
      <c r="G146" s="461" t="s">
        <v>203</v>
      </c>
      <c r="H146" s="451">
        <v>4554000</v>
      </c>
      <c r="I146" s="451"/>
      <c r="J146" s="465">
        <f t="shared" ref="J146:J147" si="22">H146+I146</f>
        <v>4554000</v>
      </c>
      <c r="K146" s="451">
        <v>0</v>
      </c>
      <c r="L146" s="451"/>
      <c r="M146" s="465">
        <f t="shared" ref="M146:M147" si="23">K146+L146</f>
        <v>0</v>
      </c>
      <c r="N146" s="451">
        <v>0</v>
      </c>
      <c r="O146" s="147"/>
      <c r="P146" s="148">
        <f t="shared" ref="P146:P147" si="24">N146+O146</f>
        <v>0</v>
      </c>
    </row>
    <row r="147" spans="1:16" x14ac:dyDescent="0.3">
      <c r="A147" s="82" t="s">
        <v>50</v>
      </c>
      <c r="B147" s="449" t="s">
        <v>43</v>
      </c>
      <c r="C147" s="449" t="s">
        <v>100</v>
      </c>
      <c r="D147" s="464" t="s">
        <v>202</v>
      </c>
      <c r="E147" s="450" t="s">
        <v>51</v>
      </c>
      <c r="F147" s="461" t="s">
        <v>52</v>
      </c>
      <c r="G147" s="461" t="s">
        <v>203</v>
      </c>
      <c r="H147" s="451">
        <v>1375308</v>
      </c>
      <c r="I147" s="451"/>
      <c r="J147" s="465">
        <f t="shared" si="22"/>
        <v>1375308</v>
      </c>
      <c r="K147" s="451">
        <v>0</v>
      </c>
      <c r="L147" s="451"/>
      <c r="M147" s="465">
        <f t="shared" si="23"/>
        <v>0</v>
      </c>
      <c r="N147" s="451">
        <v>0</v>
      </c>
      <c r="O147" s="147"/>
      <c r="P147" s="148">
        <f t="shared" si="24"/>
        <v>0</v>
      </c>
    </row>
    <row r="148" spans="1:16" ht="15" thickBot="1" x14ac:dyDescent="0.35">
      <c r="A148" s="728" t="s">
        <v>204</v>
      </c>
      <c r="B148" s="728"/>
      <c r="C148" s="728"/>
      <c r="D148" s="728"/>
      <c r="E148" s="728"/>
      <c r="F148" s="728"/>
      <c r="G148" s="728"/>
      <c r="H148" s="149">
        <f>SUM(H146:H147)</f>
        <v>5929308</v>
      </c>
      <c r="I148" s="149">
        <f t="shared" ref="I148:P148" si="25">SUM(I146:I147)</f>
        <v>0</v>
      </c>
      <c r="J148" s="149">
        <f t="shared" si="25"/>
        <v>5929308</v>
      </c>
      <c r="K148" s="149">
        <f t="shared" si="25"/>
        <v>0</v>
      </c>
      <c r="L148" s="149">
        <f t="shared" si="25"/>
        <v>0</v>
      </c>
      <c r="M148" s="149">
        <f t="shared" si="25"/>
        <v>0</v>
      </c>
      <c r="N148" s="149">
        <f t="shared" si="25"/>
        <v>0</v>
      </c>
      <c r="O148" s="149">
        <f t="shared" si="25"/>
        <v>0</v>
      </c>
      <c r="P148" s="149">
        <f t="shared" si="25"/>
        <v>0</v>
      </c>
    </row>
    <row r="149" spans="1:16" ht="15" thickBot="1" x14ac:dyDescent="0.35">
      <c r="A149" s="753" t="s">
        <v>205</v>
      </c>
      <c r="B149" s="754"/>
      <c r="C149" s="754"/>
      <c r="D149" s="754"/>
      <c r="E149" s="754"/>
      <c r="F149" s="754"/>
      <c r="G149" s="754"/>
      <c r="H149" s="754"/>
      <c r="I149" s="754"/>
      <c r="J149" s="754"/>
      <c r="K149" s="754"/>
      <c r="L149" s="754"/>
      <c r="M149" s="754"/>
      <c r="N149" s="754"/>
      <c r="O149" s="754"/>
      <c r="P149" s="755"/>
    </row>
    <row r="150" spans="1:16" x14ac:dyDescent="0.3">
      <c r="A150" s="150" t="s">
        <v>42</v>
      </c>
      <c r="B150" s="466" t="s">
        <v>43</v>
      </c>
      <c r="C150" s="466" t="s">
        <v>100</v>
      </c>
      <c r="D150" s="466" t="s">
        <v>206</v>
      </c>
      <c r="E150" s="466" t="s">
        <v>46</v>
      </c>
      <c r="F150" s="466" t="s">
        <v>47</v>
      </c>
      <c r="G150" s="461" t="s">
        <v>207</v>
      </c>
      <c r="H150" s="467">
        <v>251508</v>
      </c>
      <c r="I150" s="468"/>
      <c r="J150" s="465">
        <f t="shared" ref="J150:J151" si="26">H150+I150</f>
        <v>251508</v>
      </c>
      <c r="K150" s="465">
        <v>0</v>
      </c>
      <c r="L150" s="469"/>
      <c r="M150" s="465">
        <f t="shared" ref="M150:M151" si="27">K150+L150</f>
        <v>0</v>
      </c>
      <c r="N150" s="451">
        <v>0</v>
      </c>
      <c r="O150" s="147"/>
      <c r="P150" s="148">
        <f t="shared" ref="P150:P151" si="28">N150+O150</f>
        <v>0</v>
      </c>
    </row>
    <row r="151" spans="1:16" x14ac:dyDescent="0.3">
      <c r="A151" s="37" t="s">
        <v>50</v>
      </c>
      <c r="B151" s="470" t="s">
        <v>43</v>
      </c>
      <c r="C151" s="470" t="s">
        <v>100</v>
      </c>
      <c r="D151" s="470" t="s">
        <v>206</v>
      </c>
      <c r="E151" s="470" t="s">
        <v>51</v>
      </c>
      <c r="F151" s="470" t="s">
        <v>52</v>
      </c>
      <c r="G151" s="471" t="s">
        <v>207</v>
      </c>
      <c r="H151" s="472">
        <v>75955.42</v>
      </c>
      <c r="I151" s="473"/>
      <c r="J151" s="474">
        <f t="shared" si="26"/>
        <v>75955.42</v>
      </c>
      <c r="K151" s="474">
        <v>0</v>
      </c>
      <c r="L151" s="475"/>
      <c r="M151" s="474">
        <f t="shared" si="27"/>
        <v>0</v>
      </c>
      <c r="N151" s="476">
        <v>0</v>
      </c>
      <c r="O151" s="163"/>
      <c r="P151" s="164">
        <f t="shared" si="28"/>
        <v>0</v>
      </c>
    </row>
    <row r="152" spans="1:16" x14ac:dyDescent="0.3">
      <c r="A152" s="706" t="s">
        <v>208</v>
      </c>
      <c r="B152" s="706"/>
      <c r="C152" s="706"/>
      <c r="D152" s="706"/>
      <c r="E152" s="706"/>
      <c r="F152" s="706"/>
      <c r="G152" s="706"/>
      <c r="H152" s="496">
        <f>SUM(H150:H151)</f>
        <v>327463.42</v>
      </c>
      <c r="I152" s="496">
        <f>SUM(I150:I151)</f>
        <v>0</v>
      </c>
      <c r="J152" s="496">
        <f>H152+I152</f>
        <v>327463.42</v>
      </c>
      <c r="K152" s="496">
        <f t="shared" ref="K152" si="29">SUM(K150:K151)</f>
        <v>0</v>
      </c>
      <c r="L152" s="496"/>
      <c r="M152" s="496"/>
      <c r="N152" s="496">
        <f>SUM(N150:N151)</f>
        <v>0</v>
      </c>
      <c r="O152" s="496"/>
      <c r="P152" s="496"/>
    </row>
    <row r="153" spans="1:16" ht="30" customHeight="1" x14ac:dyDescent="0.3">
      <c r="A153" s="756" t="s">
        <v>216</v>
      </c>
      <c r="B153" s="757"/>
      <c r="C153" s="757"/>
      <c r="D153" s="757"/>
      <c r="E153" s="757"/>
      <c r="F153" s="757"/>
      <c r="G153" s="757"/>
      <c r="H153" s="757"/>
      <c r="I153" s="757"/>
      <c r="J153" s="757"/>
      <c r="K153" s="757"/>
      <c r="L153" s="757"/>
      <c r="M153" s="757"/>
      <c r="N153" s="757"/>
      <c r="O153" s="757"/>
      <c r="P153" s="758"/>
    </row>
    <row r="154" spans="1:16" x14ac:dyDescent="0.3">
      <c r="A154" s="150" t="s">
        <v>42</v>
      </c>
      <c r="B154" s="466" t="s">
        <v>43</v>
      </c>
      <c r="C154" s="466" t="s">
        <v>100</v>
      </c>
      <c r="D154" s="464" t="s">
        <v>217</v>
      </c>
      <c r="E154" s="464" t="s">
        <v>46</v>
      </c>
      <c r="F154" s="466" t="s">
        <v>47</v>
      </c>
      <c r="G154" s="461" t="s">
        <v>218</v>
      </c>
      <c r="H154" s="477">
        <v>99000</v>
      </c>
      <c r="I154" s="477"/>
      <c r="J154" s="465">
        <f t="shared" ref="J154:J155" si="30">H154+I154</f>
        <v>99000</v>
      </c>
      <c r="K154" s="451">
        <v>0</v>
      </c>
      <c r="L154" s="454"/>
      <c r="M154" s="465">
        <f t="shared" ref="M154:M155" si="31">K154+L154</f>
        <v>0</v>
      </c>
      <c r="N154" s="451">
        <v>0</v>
      </c>
      <c r="O154" s="147"/>
      <c r="P154" s="148">
        <f t="shared" ref="P154:P155" si="32">N154+O154</f>
        <v>0</v>
      </c>
    </row>
    <row r="155" spans="1:16" x14ac:dyDescent="0.3">
      <c r="A155" s="37" t="s">
        <v>50</v>
      </c>
      <c r="B155" s="470" t="s">
        <v>43</v>
      </c>
      <c r="C155" s="470" t="s">
        <v>100</v>
      </c>
      <c r="D155" s="464" t="s">
        <v>217</v>
      </c>
      <c r="E155" s="464" t="s">
        <v>51</v>
      </c>
      <c r="F155" s="470" t="s">
        <v>52</v>
      </c>
      <c r="G155" s="461" t="s">
        <v>218</v>
      </c>
      <c r="H155" s="477">
        <v>29898</v>
      </c>
      <c r="I155" s="477"/>
      <c r="J155" s="474">
        <f t="shared" si="30"/>
        <v>29898</v>
      </c>
      <c r="K155" s="451">
        <v>0</v>
      </c>
      <c r="L155" s="454"/>
      <c r="M155" s="474">
        <f t="shared" si="31"/>
        <v>0</v>
      </c>
      <c r="N155" s="451">
        <v>0</v>
      </c>
      <c r="O155" s="147"/>
      <c r="P155" s="164">
        <f t="shared" si="32"/>
        <v>0</v>
      </c>
    </row>
    <row r="156" spans="1:16" x14ac:dyDescent="0.3">
      <c r="A156" s="706" t="s">
        <v>215</v>
      </c>
      <c r="B156" s="706"/>
      <c r="C156" s="706"/>
      <c r="D156" s="706"/>
      <c r="E156" s="706"/>
      <c r="F156" s="706"/>
      <c r="G156" s="706"/>
      <c r="H156" s="496">
        <f>SUM(H154:H155)</f>
        <v>128898</v>
      </c>
      <c r="I156" s="496">
        <f t="shared" ref="I156:P156" si="33">SUM(I154:I155)</f>
        <v>0</v>
      </c>
      <c r="J156" s="496">
        <f t="shared" si="33"/>
        <v>128898</v>
      </c>
      <c r="K156" s="496">
        <f t="shared" si="33"/>
        <v>0</v>
      </c>
      <c r="L156" s="496">
        <f t="shared" si="33"/>
        <v>0</v>
      </c>
      <c r="M156" s="496">
        <f t="shared" si="33"/>
        <v>0</v>
      </c>
      <c r="N156" s="496">
        <f t="shared" si="33"/>
        <v>0</v>
      </c>
      <c r="O156" s="496">
        <f t="shared" si="33"/>
        <v>0</v>
      </c>
      <c r="P156" s="496">
        <f t="shared" si="33"/>
        <v>0</v>
      </c>
    </row>
    <row r="157" spans="1:16" ht="28.95" customHeight="1" x14ac:dyDescent="0.3">
      <c r="A157" s="759" t="s">
        <v>160</v>
      </c>
      <c r="B157" s="760"/>
      <c r="C157" s="760"/>
      <c r="D157" s="760"/>
      <c r="E157" s="760"/>
      <c r="F157" s="760"/>
      <c r="G157" s="760"/>
      <c r="H157" s="760"/>
      <c r="I157" s="760"/>
      <c r="J157" s="760"/>
      <c r="K157" s="760"/>
      <c r="L157" s="760"/>
      <c r="M157" s="760"/>
      <c r="N157" s="760"/>
      <c r="O157" s="760"/>
      <c r="P157" s="761"/>
    </row>
    <row r="158" spans="1:16" ht="26.4" x14ac:dyDescent="0.3">
      <c r="A158" s="104" t="s">
        <v>161</v>
      </c>
      <c r="B158" s="455">
        <v>10</v>
      </c>
      <c r="C158" s="455" t="s">
        <v>162</v>
      </c>
      <c r="D158" s="460" t="s">
        <v>163</v>
      </c>
      <c r="E158" s="460" t="s">
        <v>174</v>
      </c>
      <c r="F158" s="460" t="s">
        <v>165</v>
      </c>
      <c r="G158" s="460" t="s">
        <v>182</v>
      </c>
      <c r="H158" s="451">
        <v>1916000</v>
      </c>
      <c r="I158" s="451"/>
      <c r="J158" s="451">
        <f>H158+I158</f>
        <v>1916000</v>
      </c>
      <c r="K158" s="451">
        <v>0</v>
      </c>
      <c r="L158" s="451"/>
      <c r="M158" s="451">
        <f>K158+L158</f>
        <v>0</v>
      </c>
      <c r="N158" s="451">
        <v>0</v>
      </c>
      <c r="O158" s="463"/>
      <c r="P158" s="451">
        <f>N158+O158</f>
        <v>0</v>
      </c>
    </row>
    <row r="159" spans="1:16" x14ac:dyDescent="0.3">
      <c r="A159" s="708" t="s">
        <v>167</v>
      </c>
      <c r="B159" s="709"/>
      <c r="C159" s="709"/>
      <c r="D159" s="709"/>
      <c r="E159" s="709"/>
      <c r="F159" s="709"/>
      <c r="G159" s="710"/>
      <c r="H159" s="495">
        <f t="shared" ref="H159:P159" si="34">SUM(H158:H158)</f>
        <v>1916000</v>
      </c>
      <c r="I159" s="495">
        <f t="shared" si="34"/>
        <v>0</v>
      </c>
      <c r="J159" s="495">
        <f t="shared" si="34"/>
        <v>1916000</v>
      </c>
      <c r="K159" s="495">
        <f t="shared" si="34"/>
        <v>0</v>
      </c>
      <c r="L159" s="495">
        <f t="shared" si="34"/>
        <v>0</v>
      </c>
      <c r="M159" s="495">
        <f t="shared" si="34"/>
        <v>0</v>
      </c>
      <c r="N159" s="495">
        <f t="shared" si="34"/>
        <v>0</v>
      </c>
      <c r="O159" s="495">
        <f t="shared" si="34"/>
        <v>0</v>
      </c>
      <c r="P159" s="495">
        <f t="shared" si="34"/>
        <v>0</v>
      </c>
    </row>
    <row r="160" spans="1:16" ht="25.2" customHeight="1" x14ac:dyDescent="0.3">
      <c r="A160" s="711" t="s">
        <v>168</v>
      </c>
      <c r="B160" s="712"/>
      <c r="C160" s="712"/>
      <c r="D160" s="712"/>
      <c r="E160" s="712"/>
      <c r="F160" s="712"/>
      <c r="G160" s="712"/>
      <c r="H160" s="712"/>
      <c r="I160" s="712"/>
      <c r="J160" s="712"/>
      <c r="K160" s="712"/>
      <c r="L160" s="712"/>
      <c r="M160" s="712"/>
      <c r="N160" s="712"/>
      <c r="O160" s="712"/>
      <c r="P160" s="713"/>
    </row>
    <row r="161" spans="1:16" ht="25.2" customHeight="1" x14ac:dyDescent="0.3">
      <c r="A161" s="82" t="s">
        <v>236</v>
      </c>
      <c r="B161" s="106" t="s">
        <v>43</v>
      </c>
      <c r="C161" s="106" t="s">
        <v>100</v>
      </c>
      <c r="D161" s="107" t="s">
        <v>169</v>
      </c>
      <c r="E161" s="107" t="s">
        <v>54</v>
      </c>
      <c r="F161" s="107" t="s">
        <v>235</v>
      </c>
      <c r="G161" s="108" t="s">
        <v>170</v>
      </c>
      <c r="H161" s="451">
        <v>24196.5</v>
      </c>
      <c r="I161" s="451"/>
      <c r="J161" s="451">
        <f>H161+I161</f>
        <v>24196.5</v>
      </c>
      <c r="K161" s="451">
        <v>0</v>
      </c>
      <c r="L161" s="451"/>
      <c r="M161" s="451">
        <f>K161+L161</f>
        <v>0</v>
      </c>
      <c r="N161" s="451">
        <v>0</v>
      </c>
      <c r="O161" s="463"/>
      <c r="P161" s="451">
        <f>N161+O161</f>
        <v>0</v>
      </c>
    </row>
    <row r="162" spans="1:16" ht="25.2" customHeight="1" x14ac:dyDescent="0.3">
      <c r="A162" s="105" t="s">
        <v>175</v>
      </c>
      <c r="B162" s="455" t="s">
        <v>172</v>
      </c>
      <c r="C162" s="455" t="s">
        <v>173</v>
      </c>
      <c r="D162" s="460" t="s">
        <v>169</v>
      </c>
      <c r="E162" s="460" t="s">
        <v>174</v>
      </c>
      <c r="F162" s="460" t="s">
        <v>171</v>
      </c>
      <c r="G162" s="460" t="s">
        <v>170</v>
      </c>
      <c r="H162" s="451">
        <v>93777</v>
      </c>
      <c r="I162" s="451"/>
      <c r="J162" s="451">
        <f>H162+I162</f>
        <v>93777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6.4" x14ac:dyDescent="0.3">
      <c r="A163" s="105" t="s">
        <v>161</v>
      </c>
      <c r="B163" s="106" t="s">
        <v>43</v>
      </c>
      <c r="C163" s="106" t="s">
        <v>100</v>
      </c>
      <c r="D163" s="107" t="s">
        <v>169</v>
      </c>
      <c r="E163" s="107" t="s">
        <v>164</v>
      </c>
      <c r="F163" s="107" t="s">
        <v>165</v>
      </c>
      <c r="G163" s="108" t="s">
        <v>170</v>
      </c>
      <c r="H163" s="451">
        <v>1077130</v>
      </c>
      <c r="I163" s="451"/>
      <c r="J163" s="451">
        <f>H163+I163</f>
        <v>1077130</v>
      </c>
      <c r="K163" s="451">
        <v>0</v>
      </c>
      <c r="L163" s="451"/>
      <c r="M163" s="451">
        <f t="shared" ref="M163:M164" si="35">K163+L163</f>
        <v>0</v>
      </c>
      <c r="N163" s="451">
        <v>0</v>
      </c>
      <c r="O163" s="463"/>
      <c r="P163" s="451">
        <f t="shared" ref="P163:P164" si="36">N163+O163</f>
        <v>0</v>
      </c>
    </row>
    <row r="164" spans="1:16" x14ac:dyDescent="0.3">
      <c r="A164" s="40" t="s">
        <v>91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92</v>
      </c>
      <c r="G164" s="108" t="s">
        <v>170</v>
      </c>
      <c r="H164" s="451">
        <v>1717.5</v>
      </c>
      <c r="I164" s="451"/>
      <c r="J164" s="451">
        <f>H164+I164</f>
        <v>1717.5</v>
      </c>
      <c r="K164" s="451">
        <v>0</v>
      </c>
      <c r="L164" s="451"/>
      <c r="M164" s="451">
        <f t="shared" si="35"/>
        <v>0</v>
      </c>
      <c r="N164" s="451">
        <v>0</v>
      </c>
      <c r="O164" s="463"/>
      <c r="P164" s="451">
        <f t="shared" si="36"/>
        <v>0</v>
      </c>
    </row>
    <row r="165" spans="1:16" x14ac:dyDescent="0.3">
      <c r="A165" s="708" t="s">
        <v>176</v>
      </c>
      <c r="B165" s="709"/>
      <c r="C165" s="709"/>
      <c r="D165" s="709"/>
      <c r="E165" s="709"/>
      <c r="F165" s="709"/>
      <c r="G165" s="710"/>
      <c r="H165" s="495">
        <f>SUM(H161:H164)</f>
        <v>1196821</v>
      </c>
      <c r="I165" s="495">
        <f t="shared" ref="I165:P165" si="37">SUM(I161:I164)</f>
        <v>0</v>
      </c>
      <c r="J165" s="495">
        <f t="shared" si="37"/>
        <v>1196821</v>
      </c>
      <c r="K165" s="495">
        <f t="shared" si="37"/>
        <v>0</v>
      </c>
      <c r="L165" s="495">
        <f t="shared" si="37"/>
        <v>0</v>
      </c>
      <c r="M165" s="495">
        <f t="shared" si="37"/>
        <v>0</v>
      </c>
      <c r="N165" s="495">
        <f t="shared" si="37"/>
        <v>0</v>
      </c>
      <c r="O165" s="495">
        <f t="shared" si="37"/>
        <v>0</v>
      </c>
      <c r="P165" s="495">
        <f t="shared" si="37"/>
        <v>0</v>
      </c>
    </row>
    <row r="166" spans="1:16" x14ac:dyDescent="0.3">
      <c r="A166" s="717" t="s">
        <v>187</v>
      </c>
      <c r="B166" s="718"/>
      <c r="C166" s="718"/>
      <c r="D166" s="718"/>
      <c r="E166" s="718"/>
      <c r="F166" s="718"/>
      <c r="G166" s="718"/>
      <c r="H166" s="718"/>
      <c r="I166" s="718"/>
      <c r="J166" s="718"/>
      <c r="K166" s="718"/>
      <c r="L166" s="718"/>
      <c r="M166" s="718"/>
      <c r="N166" s="718"/>
      <c r="O166" s="718"/>
      <c r="P166" s="719"/>
    </row>
    <row r="167" spans="1:16" x14ac:dyDescent="0.3">
      <c r="A167" s="129" t="s">
        <v>81</v>
      </c>
      <c r="B167" s="130" t="s">
        <v>43</v>
      </c>
      <c r="C167" s="131" t="s">
        <v>100</v>
      </c>
      <c r="D167" s="131" t="s">
        <v>188</v>
      </c>
      <c r="E167" s="131">
        <v>244</v>
      </c>
      <c r="F167" s="131" t="s">
        <v>82</v>
      </c>
      <c r="G167" s="132" t="s">
        <v>189</v>
      </c>
      <c r="H167" s="451">
        <v>3150000</v>
      </c>
      <c r="I167" s="451"/>
      <c r="J167" s="451">
        <f>H167+I167</f>
        <v>3150000</v>
      </c>
      <c r="K167" s="451">
        <v>0</v>
      </c>
      <c r="L167" s="451"/>
      <c r="M167" s="451">
        <f t="shared" ref="M167" si="38">K167+L167</f>
        <v>0</v>
      </c>
      <c r="N167" s="451">
        <v>0</v>
      </c>
      <c r="O167" s="463"/>
      <c r="P167" s="451">
        <f t="shared" ref="P167" si="39">N167+O167</f>
        <v>0</v>
      </c>
    </row>
    <row r="168" spans="1:16" x14ac:dyDescent="0.3">
      <c r="A168" s="708" t="s">
        <v>190</v>
      </c>
      <c r="B168" s="709"/>
      <c r="C168" s="709"/>
      <c r="D168" s="709"/>
      <c r="E168" s="709"/>
      <c r="F168" s="709"/>
      <c r="G168" s="710"/>
      <c r="H168" s="495">
        <f>SUM(H167)</f>
        <v>3150000</v>
      </c>
      <c r="I168" s="495">
        <f t="shared" ref="I168:P168" si="40">SUM(I167)</f>
        <v>0</v>
      </c>
      <c r="J168" s="495">
        <f t="shared" si="40"/>
        <v>3150000</v>
      </c>
      <c r="K168" s="495">
        <f t="shared" si="40"/>
        <v>0</v>
      </c>
      <c r="L168" s="495">
        <f t="shared" si="40"/>
        <v>0</v>
      </c>
      <c r="M168" s="495">
        <f t="shared" si="40"/>
        <v>0</v>
      </c>
      <c r="N168" s="495">
        <f t="shared" si="40"/>
        <v>0</v>
      </c>
      <c r="O168" s="495">
        <f t="shared" si="40"/>
        <v>0</v>
      </c>
      <c r="P168" s="495">
        <f t="shared" si="40"/>
        <v>0</v>
      </c>
    </row>
    <row r="169" spans="1:16" x14ac:dyDescent="0.3">
      <c r="A169" s="720" t="s">
        <v>191</v>
      </c>
      <c r="B169" s="721"/>
      <c r="C169" s="721"/>
      <c r="D169" s="721"/>
      <c r="E169" s="721"/>
      <c r="F169" s="721"/>
      <c r="G169" s="721"/>
      <c r="H169" s="721"/>
      <c r="I169" s="721"/>
      <c r="J169" s="721"/>
      <c r="K169" s="721"/>
      <c r="L169" s="721"/>
      <c r="M169" s="721"/>
      <c r="N169" s="721"/>
      <c r="O169" s="721"/>
      <c r="P169" s="722"/>
    </row>
    <row r="170" spans="1:16" x14ac:dyDescent="0.3">
      <c r="A170" s="133" t="s">
        <v>259</v>
      </c>
      <c r="B170" s="133" t="s">
        <v>172</v>
      </c>
      <c r="C170" s="133" t="s">
        <v>173</v>
      </c>
      <c r="D170" s="134" t="s">
        <v>193</v>
      </c>
      <c r="E170" s="134" t="s">
        <v>174</v>
      </c>
      <c r="F170" s="134" t="s">
        <v>171</v>
      </c>
      <c r="G170" s="132" t="s">
        <v>195</v>
      </c>
      <c r="H170" s="451">
        <v>9394</v>
      </c>
      <c r="I170" s="451"/>
      <c r="J170" s="451">
        <f t="shared" ref="J170:J173" si="41">H170+I170</f>
        <v>9394</v>
      </c>
      <c r="K170" s="451">
        <v>0</v>
      </c>
      <c r="L170" s="451"/>
      <c r="M170" s="451">
        <f t="shared" ref="M170:M173" si="42">K170+L170</f>
        <v>0</v>
      </c>
      <c r="N170" s="451">
        <v>0</v>
      </c>
      <c r="O170" s="463"/>
      <c r="P170" s="451">
        <f t="shared" ref="P170:P173" si="43">N170+O170</f>
        <v>0</v>
      </c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194</v>
      </c>
      <c r="E171" s="134" t="s">
        <v>174</v>
      </c>
      <c r="F171" s="134" t="s">
        <v>171</v>
      </c>
      <c r="G171" s="132" t="s">
        <v>48</v>
      </c>
      <c r="H171" s="451">
        <v>4026</v>
      </c>
      <c r="I171" s="451"/>
      <c r="J171" s="451">
        <f t="shared" si="41"/>
        <v>4026</v>
      </c>
      <c r="K171" s="451">
        <v>0</v>
      </c>
      <c r="L171" s="451"/>
      <c r="M171" s="451">
        <f t="shared" si="42"/>
        <v>0</v>
      </c>
      <c r="N171" s="451">
        <v>0</v>
      </c>
      <c r="O171" s="463"/>
      <c r="P171" s="451">
        <f t="shared" si="43"/>
        <v>0</v>
      </c>
    </row>
    <row r="172" spans="1:16" ht="26.4" x14ac:dyDescent="0.3">
      <c r="A172" s="133" t="s">
        <v>192</v>
      </c>
      <c r="B172" s="133" t="s">
        <v>172</v>
      </c>
      <c r="C172" s="133" t="s">
        <v>173</v>
      </c>
      <c r="D172" s="134" t="s">
        <v>193</v>
      </c>
      <c r="E172" s="134" t="s">
        <v>164</v>
      </c>
      <c r="F172" s="134" t="s">
        <v>165</v>
      </c>
      <c r="G172" s="132" t="s">
        <v>195</v>
      </c>
      <c r="H172" s="451">
        <v>1359589</v>
      </c>
      <c r="I172" s="451"/>
      <c r="J172" s="451">
        <f t="shared" si="41"/>
        <v>1359589</v>
      </c>
      <c r="K172" s="451">
        <v>0</v>
      </c>
      <c r="L172" s="451"/>
      <c r="M172" s="451">
        <f t="shared" si="42"/>
        <v>0</v>
      </c>
      <c r="N172" s="451">
        <v>0</v>
      </c>
      <c r="O172" s="463"/>
      <c r="P172" s="451">
        <f t="shared" si="43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194</v>
      </c>
      <c r="E173" s="134" t="s">
        <v>164</v>
      </c>
      <c r="F173" s="134" t="s">
        <v>165</v>
      </c>
      <c r="G173" s="132" t="s">
        <v>48</v>
      </c>
      <c r="H173" s="451">
        <v>582681</v>
      </c>
      <c r="I173" s="451"/>
      <c r="J173" s="451">
        <f t="shared" si="41"/>
        <v>582681</v>
      </c>
      <c r="K173" s="451">
        <v>0</v>
      </c>
      <c r="L173" s="451"/>
      <c r="M173" s="451">
        <f t="shared" si="42"/>
        <v>0</v>
      </c>
      <c r="N173" s="451">
        <v>0</v>
      </c>
      <c r="O173" s="463"/>
      <c r="P173" s="451">
        <f t="shared" si="43"/>
        <v>0</v>
      </c>
    </row>
    <row r="174" spans="1:16" x14ac:dyDescent="0.3">
      <c r="A174" s="708" t="s">
        <v>196</v>
      </c>
      <c r="B174" s="709"/>
      <c r="C174" s="709"/>
      <c r="D174" s="709"/>
      <c r="E174" s="709"/>
      <c r="F174" s="709"/>
      <c r="G174" s="710"/>
      <c r="H174" s="495">
        <f>SUM(H170:H173)</f>
        <v>1955690</v>
      </c>
      <c r="I174" s="495">
        <f t="shared" ref="I174:P174" si="44">SUM(I170:I173)</f>
        <v>0</v>
      </c>
      <c r="J174" s="495">
        <f>SUM(J170:J173)</f>
        <v>1955690</v>
      </c>
      <c r="K174" s="495">
        <f t="shared" si="44"/>
        <v>0</v>
      </c>
      <c r="L174" s="495">
        <f t="shared" si="44"/>
        <v>0</v>
      </c>
      <c r="M174" s="495">
        <f t="shared" si="44"/>
        <v>0</v>
      </c>
      <c r="N174" s="495">
        <f t="shared" si="44"/>
        <v>0</v>
      </c>
      <c r="O174" s="495">
        <f t="shared" si="44"/>
        <v>0</v>
      </c>
      <c r="P174" s="495">
        <f t="shared" si="44"/>
        <v>0</v>
      </c>
    </row>
    <row r="175" spans="1:16" x14ac:dyDescent="0.3">
      <c r="A175" s="738" t="s">
        <v>260</v>
      </c>
      <c r="B175" s="739"/>
      <c r="C175" s="739"/>
      <c r="D175" s="739"/>
      <c r="E175" s="739"/>
      <c r="F175" s="739"/>
      <c r="G175" s="739"/>
      <c r="H175" s="739"/>
      <c r="I175" s="739"/>
      <c r="J175" s="739"/>
      <c r="K175" s="739"/>
      <c r="L175" s="739"/>
      <c r="M175" s="739"/>
      <c r="N175" s="739"/>
      <c r="O175" s="739"/>
      <c r="P175" s="740"/>
    </row>
    <row r="176" spans="1:16" x14ac:dyDescent="0.3">
      <c r="A176" s="40" t="s">
        <v>73</v>
      </c>
      <c r="B176" s="133" t="s">
        <v>43</v>
      </c>
      <c r="C176" s="133" t="s">
        <v>100</v>
      </c>
      <c r="D176" s="134" t="s">
        <v>224</v>
      </c>
      <c r="E176" s="134" t="s">
        <v>54</v>
      </c>
      <c r="F176" s="134" t="s">
        <v>74</v>
      </c>
      <c r="G176" s="132" t="s">
        <v>225</v>
      </c>
      <c r="H176" s="451">
        <v>305248.5</v>
      </c>
      <c r="I176" s="451"/>
      <c r="J176" s="451">
        <f t="shared" ref="J176:J181" si="45">H176+I176</f>
        <v>305248.5</v>
      </c>
      <c r="K176" s="451">
        <v>0</v>
      </c>
      <c r="L176" s="451"/>
      <c r="M176" s="451">
        <f t="shared" ref="M176:M187" si="46">K176+L176</f>
        <v>0</v>
      </c>
      <c r="N176" s="451">
        <v>0</v>
      </c>
      <c r="O176" s="463"/>
      <c r="P176" s="451">
        <f t="shared" ref="P176:P187" si="47">N176+O176</f>
        <v>0</v>
      </c>
    </row>
    <row r="177" spans="1:16" x14ac:dyDescent="0.3">
      <c r="A177" s="82" t="s">
        <v>220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219</v>
      </c>
      <c r="G177" s="132" t="s">
        <v>225</v>
      </c>
      <c r="H177" s="451">
        <v>1363461.3</v>
      </c>
      <c r="I177" s="451"/>
      <c r="J177" s="451">
        <f t="shared" si="45"/>
        <v>1363461.3</v>
      </c>
      <c r="K177" s="451">
        <v>0</v>
      </c>
      <c r="L177" s="451"/>
      <c r="M177" s="451">
        <f t="shared" si="46"/>
        <v>0</v>
      </c>
      <c r="N177" s="451">
        <v>0</v>
      </c>
      <c r="O177" s="463"/>
      <c r="P177" s="451">
        <f t="shared" si="47"/>
        <v>0</v>
      </c>
    </row>
    <row r="178" spans="1:16" x14ac:dyDescent="0.3">
      <c r="A178" s="40" t="s">
        <v>91</v>
      </c>
      <c r="B178" s="133" t="s">
        <v>43</v>
      </c>
      <c r="C178" s="133" t="s">
        <v>100</v>
      </c>
      <c r="D178" s="134" t="s">
        <v>226</v>
      </c>
      <c r="E178" s="134" t="s">
        <v>54</v>
      </c>
      <c r="F178" s="134" t="s">
        <v>92</v>
      </c>
      <c r="G178" s="132" t="s">
        <v>225</v>
      </c>
      <c r="H178" s="451">
        <v>34990.199999999997</v>
      </c>
      <c r="I178" s="451">
        <v>134937</v>
      </c>
      <c r="J178" s="451">
        <f>H178+I178</f>
        <v>169927.2</v>
      </c>
      <c r="K178" s="451"/>
      <c r="L178" s="451"/>
      <c r="M178" s="451"/>
      <c r="N178" s="451"/>
      <c r="O178" s="463"/>
      <c r="P178" s="451"/>
    </row>
    <row r="179" spans="1:16" x14ac:dyDescent="0.3">
      <c r="A179" s="40" t="s">
        <v>73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74</v>
      </c>
      <c r="G179" s="132" t="s">
        <v>48</v>
      </c>
      <c r="H179" s="451">
        <v>33916.5</v>
      </c>
      <c r="I179" s="451"/>
      <c r="J179" s="451">
        <f>H179+I179</f>
        <v>33916.5</v>
      </c>
      <c r="K179" s="451">
        <v>0</v>
      </c>
      <c r="L179" s="451"/>
      <c r="M179" s="451">
        <f>K179+L179</f>
        <v>0</v>
      </c>
      <c r="N179" s="451">
        <v>0</v>
      </c>
      <c r="O179" s="463"/>
      <c r="P179" s="451">
        <f>N179+O179</f>
        <v>0</v>
      </c>
    </row>
    <row r="180" spans="1:16" x14ac:dyDescent="0.3">
      <c r="A180" s="82" t="s">
        <v>220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219</v>
      </c>
      <c r="G180" s="132" t="s">
        <v>48</v>
      </c>
      <c r="H180" s="451">
        <v>151495.70000000001</v>
      </c>
      <c r="I180" s="451"/>
      <c r="J180" s="451">
        <f t="shared" si="45"/>
        <v>151495.70000000001</v>
      </c>
      <c r="K180" s="451">
        <v>0</v>
      </c>
      <c r="L180" s="451"/>
      <c r="M180" s="451">
        <f t="shared" si="46"/>
        <v>0</v>
      </c>
      <c r="N180" s="451">
        <v>0</v>
      </c>
      <c r="O180" s="463"/>
      <c r="P180" s="451">
        <f t="shared" si="47"/>
        <v>0</v>
      </c>
    </row>
    <row r="181" spans="1:16" x14ac:dyDescent="0.3">
      <c r="A181" s="40" t="s">
        <v>91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92</v>
      </c>
      <c r="G181" s="333" t="s">
        <v>48</v>
      </c>
      <c r="H181" s="451">
        <v>3887.8</v>
      </c>
      <c r="I181" s="451">
        <v>14993</v>
      </c>
      <c r="J181" s="451">
        <f t="shared" si="45"/>
        <v>18880.8</v>
      </c>
      <c r="K181" s="451"/>
      <c r="L181" s="451"/>
      <c r="M181" s="451"/>
      <c r="N181" s="451"/>
      <c r="O181" s="463"/>
      <c r="P181" s="451"/>
    </row>
    <row r="182" spans="1:16" x14ac:dyDescent="0.3">
      <c r="A182" s="708" t="s">
        <v>230</v>
      </c>
      <c r="B182" s="709"/>
      <c r="C182" s="709"/>
      <c r="D182" s="709"/>
      <c r="E182" s="709"/>
      <c r="F182" s="709"/>
      <c r="G182" s="710"/>
      <c r="H182" s="495">
        <f>SUM(H176:H181)</f>
        <v>1893000</v>
      </c>
      <c r="I182" s="495">
        <f t="shared" ref="I182:P182" si="48">SUM(I176:I181)</f>
        <v>149930</v>
      </c>
      <c r="J182" s="495">
        <f t="shared" si="48"/>
        <v>2042930</v>
      </c>
      <c r="K182" s="495">
        <f t="shared" si="48"/>
        <v>0</v>
      </c>
      <c r="L182" s="495">
        <f t="shared" si="48"/>
        <v>0</v>
      </c>
      <c r="M182" s="495">
        <f t="shared" si="48"/>
        <v>0</v>
      </c>
      <c r="N182" s="495">
        <f t="shared" si="48"/>
        <v>0</v>
      </c>
      <c r="O182" s="495">
        <f t="shared" si="48"/>
        <v>0</v>
      </c>
      <c r="P182" s="495">
        <f t="shared" si="48"/>
        <v>0</v>
      </c>
    </row>
    <row r="183" spans="1:16" x14ac:dyDescent="0.3">
      <c r="A183" s="717" t="s">
        <v>245</v>
      </c>
      <c r="B183" s="718"/>
      <c r="C183" s="718"/>
      <c r="D183" s="718"/>
      <c r="E183" s="718"/>
      <c r="F183" s="718"/>
      <c r="G183" s="718"/>
      <c r="H183" s="718"/>
      <c r="I183" s="718"/>
      <c r="J183" s="718"/>
      <c r="K183" s="718"/>
      <c r="L183" s="718"/>
      <c r="M183" s="718"/>
      <c r="N183" s="718"/>
      <c r="O183" s="718"/>
      <c r="P183" s="719"/>
    </row>
    <row r="184" spans="1:16" x14ac:dyDescent="0.3">
      <c r="A184" s="129" t="s">
        <v>81</v>
      </c>
      <c r="B184" s="133" t="s">
        <v>43</v>
      </c>
      <c r="C184" s="133" t="s">
        <v>243</v>
      </c>
      <c r="D184" s="134" t="s">
        <v>242</v>
      </c>
      <c r="E184" s="134" t="s">
        <v>54</v>
      </c>
      <c r="F184" s="134" t="s">
        <v>82</v>
      </c>
      <c r="G184" s="132" t="s">
        <v>244</v>
      </c>
      <c r="H184" s="451">
        <v>417539.76999999996</v>
      </c>
      <c r="I184" s="451">
        <v>75084.06</v>
      </c>
      <c r="J184" s="451">
        <f>SUM(H184:I184)</f>
        <v>492623.82999999996</v>
      </c>
      <c r="K184" s="451">
        <v>0</v>
      </c>
      <c r="L184" s="451"/>
      <c r="M184" s="451">
        <f t="shared" si="46"/>
        <v>0</v>
      </c>
      <c r="N184" s="451">
        <v>0</v>
      </c>
      <c r="O184" s="463"/>
      <c r="P184" s="451">
        <f t="shared" si="47"/>
        <v>0</v>
      </c>
    </row>
    <row r="185" spans="1:16" x14ac:dyDescent="0.3">
      <c r="A185" s="40" t="s">
        <v>241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240</v>
      </c>
      <c r="G185" s="132" t="s">
        <v>244</v>
      </c>
      <c r="H185" s="451">
        <v>18586</v>
      </c>
      <c r="I185" s="451">
        <v>4431</v>
      </c>
      <c r="J185" s="451">
        <f t="shared" ref="J185:J187" si="49">SUM(H185:I185)</f>
        <v>23017</v>
      </c>
      <c r="K185" s="451">
        <v>0</v>
      </c>
      <c r="L185" s="451"/>
      <c r="M185" s="451">
        <f t="shared" si="46"/>
        <v>0</v>
      </c>
      <c r="N185" s="451">
        <v>0</v>
      </c>
      <c r="O185" s="463"/>
      <c r="P185" s="451">
        <f t="shared" si="47"/>
        <v>0</v>
      </c>
    </row>
    <row r="186" spans="1:16" x14ac:dyDescent="0.3">
      <c r="A186" s="40" t="s">
        <v>91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92</v>
      </c>
      <c r="G186" s="132" t="s">
        <v>244</v>
      </c>
      <c r="H186" s="451">
        <v>82686.27</v>
      </c>
      <c r="I186" s="451">
        <v>20695.53</v>
      </c>
      <c r="J186" s="451">
        <f t="shared" si="49"/>
        <v>103381.8</v>
      </c>
      <c r="K186" s="451">
        <v>0</v>
      </c>
      <c r="L186" s="451"/>
      <c r="M186" s="451">
        <f t="shared" si="46"/>
        <v>0</v>
      </c>
      <c r="N186" s="451">
        <v>0</v>
      </c>
      <c r="O186" s="463"/>
      <c r="P186" s="451">
        <f t="shared" si="47"/>
        <v>0</v>
      </c>
    </row>
    <row r="187" spans="1:16" ht="24" x14ac:dyDescent="0.3">
      <c r="A187" s="40" t="s">
        <v>83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346" t="s">
        <v>84</v>
      </c>
      <c r="G187" s="132" t="s">
        <v>244</v>
      </c>
      <c r="H187" s="451">
        <v>4077.7300000000005</v>
      </c>
      <c r="I187" s="451"/>
      <c r="J187" s="451">
        <f t="shared" si="49"/>
        <v>4077.7300000000005</v>
      </c>
      <c r="K187" s="451">
        <v>0</v>
      </c>
      <c r="L187" s="451"/>
      <c r="M187" s="451">
        <f t="shared" si="46"/>
        <v>0</v>
      </c>
      <c r="N187" s="451">
        <v>0</v>
      </c>
      <c r="O187" s="463"/>
      <c r="P187" s="451">
        <f t="shared" si="47"/>
        <v>0</v>
      </c>
    </row>
    <row r="188" spans="1:16" x14ac:dyDescent="0.3">
      <c r="A188" s="708" t="s">
        <v>246</v>
      </c>
      <c r="B188" s="709"/>
      <c r="C188" s="709"/>
      <c r="D188" s="709"/>
      <c r="E188" s="709"/>
      <c r="F188" s="709"/>
      <c r="G188" s="710"/>
      <c r="H188" s="495">
        <f>SUM(H184:H187)</f>
        <v>522889.76999999996</v>
      </c>
      <c r="I188" s="495">
        <f t="shared" ref="I188:P188" si="50">SUM(I184:I187)</f>
        <v>100210.59</v>
      </c>
      <c r="J188" s="495">
        <f t="shared" si="50"/>
        <v>623100.36</v>
      </c>
      <c r="K188" s="495">
        <f t="shared" si="50"/>
        <v>0</v>
      </c>
      <c r="L188" s="495">
        <f t="shared" si="50"/>
        <v>0</v>
      </c>
      <c r="M188" s="495">
        <f t="shared" si="50"/>
        <v>0</v>
      </c>
      <c r="N188" s="495">
        <f t="shared" si="50"/>
        <v>0</v>
      </c>
      <c r="O188" s="495">
        <f t="shared" si="50"/>
        <v>0</v>
      </c>
      <c r="P188" s="495">
        <f t="shared" si="50"/>
        <v>0</v>
      </c>
    </row>
    <row r="189" spans="1:16" x14ac:dyDescent="0.3">
      <c r="A189" s="701" t="s">
        <v>131</v>
      </c>
      <c r="B189" s="701"/>
      <c r="C189" s="701"/>
      <c r="D189" s="701"/>
      <c r="E189" s="701"/>
      <c r="F189" s="701"/>
      <c r="G189" s="701"/>
      <c r="H189" s="103">
        <f t="shared" ref="H189:P189" si="51">H67+H108+H111+H123+H127+H159+H165+H144+H168+H174+H152+H148+H156+H182+H188</f>
        <v>135144893.64000002</v>
      </c>
      <c r="I189" s="103">
        <f t="shared" si="51"/>
        <v>250140.59</v>
      </c>
      <c r="J189" s="103">
        <f t="shared" si="51"/>
        <v>135395034.23000002</v>
      </c>
      <c r="K189" s="103">
        <f t="shared" si="51"/>
        <v>33521479.18</v>
      </c>
      <c r="L189" s="103">
        <f t="shared" si="51"/>
        <v>0</v>
      </c>
      <c r="M189" s="103">
        <f t="shared" si="51"/>
        <v>33521479.18</v>
      </c>
      <c r="N189" s="103">
        <f t="shared" si="51"/>
        <v>34259965.640000001</v>
      </c>
      <c r="O189" s="103">
        <f t="shared" si="51"/>
        <v>0</v>
      </c>
      <c r="P189" s="103">
        <f t="shared" si="51"/>
        <v>34259965.640000001</v>
      </c>
    </row>
    <row r="190" spans="1:1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6" x14ac:dyDescent="0.3">
      <c r="A191" s="72" t="s">
        <v>132</v>
      </c>
      <c r="B191" s="73"/>
      <c r="C191" s="72"/>
      <c r="D191" s="72"/>
      <c r="E191" s="698" t="s">
        <v>133</v>
      </c>
      <c r="F191" s="698"/>
      <c r="G191" s="698"/>
      <c r="H191" s="1"/>
      <c r="I191" s="1"/>
      <c r="J191" s="1"/>
      <c r="K191" s="1"/>
      <c r="L191" s="1"/>
      <c r="M191" s="1"/>
      <c r="N191" s="1"/>
    </row>
    <row r="192" spans="1:16" x14ac:dyDescent="0.3">
      <c r="A192" s="2" t="s">
        <v>134</v>
      </c>
      <c r="B192" s="696" t="s">
        <v>135</v>
      </c>
      <c r="C192" s="699"/>
      <c r="D192" s="699"/>
      <c r="E192" s="699" t="s">
        <v>136</v>
      </c>
      <c r="F192" s="699"/>
      <c r="G192" s="699"/>
      <c r="H192" s="1"/>
      <c r="I192" s="1"/>
      <c r="J192" s="1"/>
      <c r="K192" s="1"/>
      <c r="L192" s="1"/>
      <c r="M192" s="1"/>
      <c r="N192" s="1"/>
    </row>
    <row r="193" spans="1:14" x14ac:dyDescent="0.3">
      <c r="A193" s="2"/>
      <c r="B193" s="581"/>
      <c r="C193" s="581"/>
      <c r="D193" s="581"/>
      <c r="E193" s="581"/>
      <c r="F193" s="581"/>
      <c r="G193" s="581"/>
      <c r="H193" s="1"/>
      <c r="I193" s="1"/>
      <c r="J193" s="1"/>
      <c r="K193" s="1"/>
      <c r="L193" s="1"/>
      <c r="M193" s="1"/>
      <c r="N193" s="1"/>
    </row>
    <row r="194" spans="1:14" x14ac:dyDescent="0.3">
      <c r="A194" s="72" t="s">
        <v>152</v>
      </c>
      <c r="B194" s="73"/>
      <c r="C194" s="75"/>
      <c r="D194" s="75"/>
      <c r="E194" s="5"/>
      <c r="F194" s="695" t="s">
        <v>138</v>
      </c>
      <c r="G194" s="695"/>
      <c r="H194" s="1"/>
      <c r="I194" s="1"/>
      <c r="J194" s="1"/>
      <c r="K194" s="1"/>
      <c r="L194" s="1"/>
      <c r="M194" s="1"/>
      <c r="N194" s="1"/>
    </row>
    <row r="195" spans="1:14" x14ac:dyDescent="0.3">
      <c r="A195" s="2" t="s">
        <v>134</v>
      </c>
      <c r="B195" s="696" t="s">
        <v>135</v>
      </c>
      <c r="C195" s="697"/>
      <c r="D195" s="697"/>
      <c r="E195" s="76"/>
      <c r="F195" s="697" t="s">
        <v>136</v>
      </c>
      <c r="G195" s="697"/>
      <c r="H195" s="1"/>
      <c r="I195" s="1"/>
      <c r="J195" s="1"/>
      <c r="K195" s="1"/>
      <c r="L195" s="1"/>
      <c r="M195" s="1"/>
      <c r="N195" s="1"/>
    </row>
    <row r="196" spans="1:14" x14ac:dyDescent="0.3">
      <c r="A196" s="2"/>
      <c r="B196" s="2"/>
      <c r="C196" s="2"/>
      <c r="D196" s="2"/>
      <c r="E196" s="2"/>
      <c r="F196" s="2"/>
      <c r="G196" s="2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389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8:P129"/>
    <mergeCell ref="A67:G67"/>
    <mergeCell ref="A68:P68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0:P160"/>
    <mergeCell ref="A134:G134"/>
    <mergeCell ref="A143:G143"/>
    <mergeCell ref="A144:G144"/>
    <mergeCell ref="A145:P145"/>
    <mergeCell ref="A148:G148"/>
    <mergeCell ref="A149:P149"/>
    <mergeCell ref="A152:G152"/>
    <mergeCell ref="A153:P153"/>
    <mergeCell ref="A156:G156"/>
    <mergeCell ref="A157:P157"/>
    <mergeCell ref="A159:G159"/>
    <mergeCell ref="B192:D192"/>
    <mergeCell ref="E192:G192"/>
    <mergeCell ref="A165:G165"/>
    <mergeCell ref="A166:P166"/>
    <mergeCell ref="A168:G168"/>
    <mergeCell ref="A169:P169"/>
    <mergeCell ref="A174:G174"/>
    <mergeCell ref="A175:P175"/>
    <mergeCell ref="A182:G182"/>
    <mergeCell ref="A183:P183"/>
    <mergeCell ref="A188:G188"/>
    <mergeCell ref="A189:G189"/>
    <mergeCell ref="E191:G191"/>
    <mergeCell ref="F194:G194"/>
    <mergeCell ref="B195:D195"/>
    <mergeCell ref="F195:G195"/>
    <mergeCell ref="F197:G197"/>
    <mergeCell ref="B198:D198"/>
    <mergeCell ref="F198:G198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9"/>
  <sheetViews>
    <sheetView topLeftCell="A162" zoomScale="70" zoomScaleNormal="70" workbookViewId="0">
      <selection activeCell="I40" sqref="I40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390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88"/>
      <c r="B22" s="588"/>
      <c r="C22" s="588"/>
      <c r="D22" s="588"/>
      <c r="E22" s="588"/>
      <c r="F22" s="588"/>
      <c r="G22" s="588"/>
      <c r="H22" s="588"/>
      <c r="I22" s="588"/>
      <c r="J22" s="588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391</v>
      </c>
      <c r="C24" s="747"/>
      <c r="D24" s="747"/>
      <c r="E24" s="747"/>
      <c r="F24" s="747"/>
      <c r="G24" s="747"/>
      <c r="H24" s="747"/>
      <c r="I24" s="747"/>
      <c r="J24" s="494" t="str">
        <f>H19</f>
        <v>29 октября 2025</v>
      </c>
      <c r="K24" s="1"/>
      <c r="L24" s="1"/>
      <c r="M24" s="1"/>
      <c r="P24" s="588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90"/>
      <c r="M25" s="590"/>
      <c r="O25" s="590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90"/>
      <c r="M26" s="590"/>
      <c r="O26" s="590" t="s">
        <v>16</v>
      </c>
      <c r="P26" s="491" t="str">
        <f>H19</f>
        <v>29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91"/>
      <c r="I27" s="591"/>
      <c r="J27" s="591"/>
      <c r="K27" s="480"/>
      <c r="L27" s="594"/>
      <c r="M27" s="594"/>
      <c r="N27" s="480"/>
      <c r="O27" s="594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91"/>
      <c r="I28" s="591"/>
      <c r="J28" s="591"/>
      <c r="K28" s="480"/>
      <c r="L28" s="594"/>
      <c r="M28" s="594"/>
      <c r="N28" s="480"/>
      <c r="O28" s="594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594"/>
      <c r="M29" s="594"/>
      <c r="N29" s="480"/>
      <c r="O29" s="594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594"/>
      <c r="M30" s="594"/>
      <c r="N30" s="480"/>
      <c r="O30" s="594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594"/>
      <c r="M31" s="594"/>
      <c r="N31" s="480"/>
      <c r="O31" s="594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594"/>
      <c r="M32" s="594"/>
      <c r="N32" s="480"/>
      <c r="O32" s="594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45953</v>
      </c>
      <c r="I34" s="593" t="s">
        <v>150</v>
      </c>
      <c r="J34" s="593" t="s">
        <v>151</v>
      </c>
      <c r="K34" s="488">
        <f>H34</f>
        <v>45953</v>
      </c>
      <c r="L34" s="593" t="s">
        <v>150</v>
      </c>
      <c r="M34" s="593" t="s">
        <v>151</v>
      </c>
      <c r="N34" s="488">
        <f>H34</f>
        <v>45953</v>
      </c>
      <c r="O34" s="593" t="s">
        <v>150</v>
      </c>
      <c r="P34" s="593" t="s">
        <v>151</v>
      </c>
    </row>
    <row r="35" spans="1:16" x14ac:dyDescent="0.3">
      <c r="A35" s="592">
        <v>1</v>
      </c>
      <c r="B35" s="592">
        <f t="shared" ref="B35:G35" si="0">SUM(A35+1)</f>
        <v>2</v>
      </c>
      <c r="C35" s="592">
        <f t="shared" si="0"/>
        <v>3</v>
      </c>
      <c r="D35" s="592">
        <f t="shared" si="0"/>
        <v>4</v>
      </c>
      <c r="E35" s="592">
        <f t="shared" si="0"/>
        <v>5</v>
      </c>
      <c r="F35" s="592">
        <f t="shared" si="0"/>
        <v>6</v>
      </c>
      <c r="G35" s="592">
        <f t="shared" si="0"/>
        <v>7</v>
      </c>
      <c r="H35" s="592">
        <v>8</v>
      </c>
      <c r="I35" s="592">
        <v>9</v>
      </c>
      <c r="J35" s="592">
        <v>10</v>
      </c>
      <c r="K35" s="592">
        <v>11</v>
      </c>
      <c r="L35" s="592">
        <v>12</v>
      </c>
      <c r="M35" s="592">
        <v>13</v>
      </c>
      <c r="N35" s="592">
        <v>14</v>
      </c>
      <c r="O35" s="592">
        <v>15</v>
      </c>
      <c r="P35" s="592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262045.6</v>
      </c>
      <c r="I39" s="451">
        <v>44937.1</v>
      </c>
      <c r="J39" s="451">
        <f t="shared" ref="J39:J66" si="1">H39+I39</f>
        <v>306982.7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143430.93</v>
      </c>
      <c r="I51" s="451">
        <v>71969.070000000007</v>
      </c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604161.47</v>
      </c>
      <c r="I53" s="451"/>
      <c r="J53" s="451">
        <f t="shared" si="1"/>
        <v>604161.47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/>
      <c r="J57" s="451">
        <f t="shared" si="1"/>
        <v>292492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/>
      <c r="J58" s="451">
        <f t="shared" si="1"/>
        <v>52680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13477479.839999998</v>
      </c>
      <c r="I67" s="498">
        <f t="shared" ref="I67:P67" si="4">SUM(I37:I66)</f>
        <v>116906.17000000001</v>
      </c>
      <c r="J67" s="498">
        <f t="shared" si="4"/>
        <v>13594386.01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89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89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8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34410</v>
      </c>
      <c r="I73" s="451">
        <v>8800</v>
      </c>
      <c r="J73" s="451">
        <f t="shared" si="7"/>
        <v>43210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89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89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89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89" t="s">
        <v>103</v>
      </c>
      <c r="B90" s="455" t="s">
        <v>43</v>
      </c>
      <c r="C90" s="455" t="s">
        <v>100</v>
      </c>
      <c r="D90" s="450" t="s">
        <v>101</v>
      </c>
      <c r="E90" s="592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592">
        <v>244</v>
      </c>
      <c r="F91" s="457">
        <v>226800</v>
      </c>
      <c r="G91" s="450" t="s">
        <v>48</v>
      </c>
      <c r="H91" s="451">
        <v>344695</v>
      </c>
      <c r="I91" s="451">
        <v>-8800</v>
      </c>
      <c r="J91" s="451">
        <f t="shared" si="7"/>
        <v>335895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/>
      <c r="J92" s="451">
        <f t="shared" si="7"/>
        <v>109516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40" t="s">
        <v>122</v>
      </c>
      <c r="B108" s="449" t="s">
        <v>43</v>
      </c>
      <c r="C108" s="449" t="s">
        <v>123</v>
      </c>
      <c r="D108" s="450" t="s">
        <v>101</v>
      </c>
      <c r="E108" s="450" t="s">
        <v>54</v>
      </c>
      <c r="F108" s="461" t="s">
        <v>124</v>
      </c>
      <c r="G108" s="461" t="s">
        <v>48</v>
      </c>
      <c r="H108" s="451">
        <v>0</v>
      </c>
      <c r="I108" s="451">
        <v>4200</v>
      </c>
      <c r="J108" s="451">
        <f t="shared" si="7"/>
        <v>4200</v>
      </c>
      <c r="K108" s="451"/>
      <c r="L108" s="451"/>
      <c r="M108" s="451"/>
      <c r="N108" s="451"/>
      <c r="O108" s="451"/>
      <c r="P108" s="451"/>
    </row>
    <row r="109" spans="1:16" x14ac:dyDescent="0.3">
      <c r="A109" s="672" t="s">
        <v>98</v>
      </c>
      <c r="B109" s="672"/>
      <c r="C109" s="672"/>
      <c r="D109" s="672"/>
      <c r="E109" s="672"/>
      <c r="F109" s="672"/>
      <c r="G109" s="672"/>
      <c r="H109" s="496">
        <f>SUM(H69:H108)</f>
        <v>15533489.729999999</v>
      </c>
      <c r="I109" s="496">
        <f t="shared" ref="I109:J109" si="8">SUM(I69:I108)</f>
        <v>4200</v>
      </c>
      <c r="J109" s="496">
        <f t="shared" si="8"/>
        <v>15537689.729999999</v>
      </c>
      <c r="K109" s="496">
        <f t="shared" ref="K109:P109" si="9">SUM(K69:K107)</f>
        <v>13879548.150000002</v>
      </c>
      <c r="L109" s="496">
        <f t="shared" si="9"/>
        <v>0</v>
      </c>
      <c r="M109" s="496">
        <f t="shared" si="9"/>
        <v>13879548.150000002</v>
      </c>
      <c r="N109" s="496">
        <f t="shared" si="9"/>
        <v>14290031.449999997</v>
      </c>
      <c r="O109" s="496">
        <f t="shared" si="9"/>
        <v>0</v>
      </c>
      <c r="P109" s="496">
        <f t="shared" si="9"/>
        <v>14290031.449999997</v>
      </c>
    </row>
    <row r="110" spans="1:16" ht="15" customHeight="1" x14ac:dyDescent="0.3">
      <c r="A110" s="749" t="s">
        <v>112</v>
      </c>
      <c r="B110" s="749"/>
      <c r="C110" s="749"/>
      <c r="D110" s="749"/>
      <c r="E110" s="749"/>
      <c r="F110" s="749"/>
      <c r="G110" s="749"/>
      <c r="H110" s="749"/>
      <c r="I110" s="749"/>
      <c r="J110" s="749"/>
      <c r="K110" s="749"/>
      <c r="L110" s="749"/>
      <c r="M110" s="749"/>
      <c r="N110" s="749"/>
      <c r="O110" s="749"/>
      <c r="P110" s="749"/>
    </row>
    <row r="111" spans="1:16" x14ac:dyDescent="0.3">
      <c r="A111" s="40" t="s">
        <v>87</v>
      </c>
      <c r="B111" s="455" t="s">
        <v>43</v>
      </c>
      <c r="C111" s="455" t="s">
        <v>44</v>
      </c>
      <c r="D111" s="460" t="s">
        <v>45</v>
      </c>
      <c r="E111" s="460" t="s">
        <v>54</v>
      </c>
      <c r="F111" s="460" t="s">
        <v>88</v>
      </c>
      <c r="G111" s="462" t="s">
        <v>113</v>
      </c>
      <c r="H111" s="451">
        <v>5000000</v>
      </c>
      <c r="I111" s="451"/>
      <c r="J111" s="451">
        <f>H111+I111</f>
        <v>5000000</v>
      </c>
      <c r="K111" s="451">
        <v>5800000</v>
      </c>
      <c r="L111" s="451"/>
      <c r="M111" s="451">
        <f>K111+L111</f>
        <v>5800000</v>
      </c>
      <c r="N111" s="451">
        <v>5800000</v>
      </c>
      <c r="O111" s="463"/>
      <c r="P111" s="451">
        <f>N111+O111</f>
        <v>5800000</v>
      </c>
    </row>
    <row r="112" spans="1:16" x14ac:dyDescent="0.3">
      <c r="A112" s="672" t="s">
        <v>114</v>
      </c>
      <c r="B112" s="672"/>
      <c r="C112" s="672"/>
      <c r="D112" s="672"/>
      <c r="E112" s="672"/>
      <c r="F112" s="672"/>
      <c r="G112" s="672"/>
      <c r="H112" s="497">
        <f>SUM(H111)</f>
        <v>5000000</v>
      </c>
      <c r="I112" s="497">
        <f t="shared" ref="I112:P112" si="10">SUM(I111)</f>
        <v>0</v>
      </c>
      <c r="J112" s="497">
        <f t="shared" si="10"/>
        <v>5000000</v>
      </c>
      <c r="K112" s="497">
        <f t="shared" si="10"/>
        <v>5800000</v>
      </c>
      <c r="L112" s="497">
        <f t="shared" si="10"/>
        <v>0</v>
      </c>
      <c r="M112" s="497">
        <f t="shared" si="10"/>
        <v>5800000</v>
      </c>
      <c r="N112" s="497">
        <f t="shared" si="10"/>
        <v>5800000</v>
      </c>
      <c r="O112" s="497">
        <f t="shared" si="10"/>
        <v>0</v>
      </c>
      <c r="P112" s="497">
        <f t="shared" si="10"/>
        <v>5800000</v>
      </c>
    </row>
    <row r="113" spans="1:16" hidden="1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t="25.2" hidden="1" customHeight="1" thickBot="1" x14ac:dyDescent="0.35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44</v>
      </c>
      <c r="D115" s="58" t="s">
        <v>116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44</v>
      </c>
      <c r="D116" s="58" t="s">
        <v>116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44</v>
      </c>
      <c r="D117" s="58" t="s">
        <v>116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702" t="s">
        <v>120</v>
      </c>
      <c r="B118" s="702"/>
      <c r="C118" s="702"/>
      <c r="D118" s="702"/>
      <c r="E118" s="702"/>
      <c r="F118" s="702"/>
      <c r="G118" s="702"/>
      <c r="H118" s="59">
        <f>SUM(H115:H117)</f>
        <v>0</v>
      </c>
      <c r="I118" s="59"/>
      <c r="J118" s="59"/>
      <c r="K118" s="59">
        <f t="shared" ref="K118:N118" si="11">SUM(K115:K117)</f>
        <v>0</v>
      </c>
      <c r="L118" s="59"/>
      <c r="M118" s="59"/>
      <c r="N118" s="59">
        <f t="shared" si="11"/>
        <v>0</v>
      </c>
      <c r="O118" s="97"/>
      <c r="P118" s="97"/>
    </row>
    <row r="119" spans="1:16" hidden="1" x14ac:dyDescent="0.3">
      <c r="A119" s="82" t="s">
        <v>42</v>
      </c>
      <c r="B119" s="58" t="s">
        <v>43</v>
      </c>
      <c r="C119" s="58" t="s">
        <v>100</v>
      </c>
      <c r="D119" s="58" t="s">
        <v>121</v>
      </c>
      <c r="E119" s="58" t="s">
        <v>46</v>
      </c>
      <c r="F119" s="58" t="s">
        <v>47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50</v>
      </c>
      <c r="B120" s="58" t="s">
        <v>43</v>
      </c>
      <c r="C120" s="58" t="s">
        <v>100</v>
      </c>
      <c r="D120" s="58" t="s">
        <v>121</v>
      </c>
      <c r="E120" s="58" t="s">
        <v>51</v>
      </c>
      <c r="F120" s="58" t="s">
        <v>52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82" t="s">
        <v>118</v>
      </c>
      <c r="B121" s="58" t="s">
        <v>43</v>
      </c>
      <c r="C121" s="58" t="s">
        <v>100</v>
      </c>
      <c r="D121" s="58" t="s">
        <v>121</v>
      </c>
      <c r="E121" s="58" t="s">
        <v>54</v>
      </c>
      <c r="F121" s="58" t="s">
        <v>119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40" t="s">
        <v>122</v>
      </c>
      <c r="B122" s="58" t="s">
        <v>43</v>
      </c>
      <c r="C122" s="58" t="s">
        <v>123</v>
      </c>
      <c r="D122" s="58" t="s">
        <v>121</v>
      </c>
      <c r="E122" s="58" t="s">
        <v>54</v>
      </c>
      <c r="F122" s="58" t="s">
        <v>124</v>
      </c>
      <c r="G122" s="57" t="s">
        <v>117</v>
      </c>
      <c r="H122" s="32"/>
      <c r="I122" s="32"/>
      <c r="J122" s="32"/>
      <c r="K122" s="32"/>
      <c r="L122" s="32"/>
      <c r="M122" s="32"/>
      <c r="N122" s="32"/>
      <c r="O122" s="97"/>
      <c r="P122" s="97"/>
    </row>
    <row r="123" spans="1:16" hidden="1" x14ac:dyDescent="0.3">
      <c r="A123" s="705" t="s">
        <v>125</v>
      </c>
      <c r="B123" s="705"/>
      <c r="C123" s="705"/>
      <c r="D123" s="705"/>
      <c r="E123" s="705"/>
      <c r="F123" s="705"/>
      <c r="G123" s="705"/>
      <c r="H123" s="83">
        <f>SUM(H119:H122)</f>
        <v>0</v>
      </c>
      <c r="I123" s="83"/>
      <c r="J123" s="83"/>
      <c r="K123" s="83">
        <f t="shared" ref="K123:N123" si="12">SUM(K119:K122)</f>
        <v>0</v>
      </c>
      <c r="L123" s="83"/>
      <c r="M123" s="83"/>
      <c r="N123" s="83">
        <f t="shared" si="12"/>
        <v>0</v>
      </c>
      <c r="O123" s="97"/>
      <c r="P123" s="97"/>
    </row>
    <row r="124" spans="1:16" hidden="1" x14ac:dyDescent="0.3">
      <c r="A124" s="706" t="s">
        <v>126</v>
      </c>
      <c r="B124" s="706"/>
      <c r="C124" s="706"/>
      <c r="D124" s="706"/>
      <c r="E124" s="706"/>
      <c r="F124" s="706"/>
      <c r="G124" s="706"/>
      <c r="H124" s="101">
        <f>H118+H123</f>
        <v>0</v>
      </c>
      <c r="I124" s="101"/>
      <c r="J124" s="101"/>
      <c r="K124" s="101">
        <f t="shared" ref="K124:N124" si="13">K118+K123</f>
        <v>0</v>
      </c>
      <c r="L124" s="101"/>
      <c r="M124" s="101"/>
      <c r="N124" s="101">
        <f t="shared" si="13"/>
        <v>0</v>
      </c>
      <c r="O124" s="97"/>
      <c r="P124" s="97"/>
    </row>
    <row r="125" spans="1:16" hidden="1" x14ac:dyDescent="0.3">
      <c r="A125" s="700" t="s">
        <v>127</v>
      </c>
      <c r="B125" s="700"/>
      <c r="C125" s="700"/>
      <c r="D125" s="700"/>
      <c r="E125" s="700"/>
      <c r="F125" s="700"/>
      <c r="G125" s="700"/>
      <c r="H125" s="700"/>
      <c r="I125" s="700"/>
      <c r="J125" s="700"/>
      <c r="K125" s="700"/>
      <c r="L125" s="700"/>
      <c r="M125" s="700"/>
      <c r="N125" s="700"/>
      <c r="O125" s="97"/>
      <c r="P125" s="97"/>
    </row>
    <row r="126" spans="1:16" hidden="1" x14ac:dyDescent="0.3">
      <c r="A126" s="82" t="s">
        <v>42</v>
      </c>
      <c r="B126" s="58" t="s">
        <v>43</v>
      </c>
      <c r="C126" s="58" t="s">
        <v>100</v>
      </c>
      <c r="D126" s="58" t="s">
        <v>128</v>
      </c>
      <c r="E126" s="58" t="s">
        <v>46</v>
      </c>
      <c r="F126" s="58" t="s">
        <v>47</v>
      </c>
      <c r="G126" s="102" t="s">
        <v>129</v>
      </c>
      <c r="H126" s="32"/>
      <c r="I126" s="32"/>
      <c r="J126" s="32"/>
      <c r="K126" s="34"/>
      <c r="L126" s="34"/>
      <c r="M126" s="34"/>
      <c r="N126" s="34"/>
      <c r="O126" s="97"/>
      <c r="P126" s="97"/>
    </row>
    <row r="127" spans="1:16" hidden="1" x14ac:dyDescent="0.3">
      <c r="A127" s="82" t="s">
        <v>50</v>
      </c>
      <c r="B127" s="58" t="s">
        <v>43</v>
      </c>
      <c r="C127" s="58" t="s">
        <v>100</v>
      </c>
      <c r="D127" s="58" t="s">
        <v>128</v>
      </c>
      <c r="E127" s="58" t="s">
        <v>51</v>
      </c>
      <c r="F127" s="58">
        <v>213000</v>
      </c>
      <c r="G127" s="102" t="s">
        <v>129</v>
      </c>
      <c r="H127" s="32"/>
      <c r="I127" s="32"/>
      <c r="J127" s="32"/>
      <c r="K127" s="32"/>
      <c r="L127" s="32"/>
      <c r="M127" s="32"/>
      <c r="N127" s="32"/>
      <c r="O127" s="97"/>
      <c r="P127" s="97"/>
    </row>
    <row r="128" spans="1:16" hidden="1" x14ac:dyDescent="0.3">
      <c r="A128" s="716" t="s">
        <v>130</v>
      </c>
      <c r="B128" s="716"/>
      <c r="C128" s="716"/>
      <c r="D128" s="716"/>
      <c r="E128" s="716"/>
      <c r="F128" s="716"/>
      <c r="G128" s="716"/>
      <c r="H128" s="121">
        <f>SUM(H126:H127)</f>
        <v>0</v>
      </c>
      <c r="I128" s="121"/>
      <c r="J128" s="121"/>
      <c r="K128" s="121">
        <f t="shared" ref="K128:N128" si="14">SUM(K126:K127)</f>
        <v>0</v>
      </c>
      <c r="L128" s="121"/>
      <c r="M128" s="121"/>
      <c r="N128" s="121">
        <f t="shared" si="14"/>
        <v>0</v>
      </c>
      <c r="O128" s="122"/>
      <c r="P128" s="122"/>
    </row>
    <row r="129" spans="1:16" x14ac:dyDescent="0.3">
      <c r="A129" s="748" t="s">
        <v>115</v>
      </c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748"/>
      <c r="B130" s="748"/>
      <c r="C130" s="748"/>
      <c r="D130" s="748"/>
      <c r="E130" s="748"/>
      <c r="F130" s="748"/>
      <c r="G130" s="748"/>
      <c r="H130" s="748"/>
      <c r="I130" s="748"/>
      <c r="J130" s="748"/>
      <c r="K130" s="748"/>
      <c r="L130" s="748"/>
      <c r="M130" s="748"/>
      <c r="N130" s="748"/>
      <c r="O130" s="748"/>
      <c r="P130" s="748"/>
    </row>
    <row r="131" spans="1:16" x14ac:dyDescent="0.3">
      <c r="A131" s="82" t="s">
        <v>42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47</v>
      </c>
      <c r="G131" s="461" t="s">
        <v>180</v>
      </c>
      <c r="H131" s="451">
        <v>24016043.719999999</v>
      </c>
      <c r="I131" s="451"/>
      <c r="J131" s="451">
        <f t="shared" ref="J131:J134" si="15">H131+I131</f>
        <v>24016043.719999999</v>
      </c>
      <c r="K131" s="451">
        <v>0</v>
      </c>
      <c r="L131" s="451"/>
      <c r="M131" s="451">
        <f t="shared" ref="M131:M134" si="16">K131+L131</f>
        <v>0</v>
      </c>
      <c r="N131" s="451">
        <v>0</v>
      </c>
      <c r="O131" s="451"/>
      <c r="P131" s="451">
        <f t="shared" ref="P131:P143" si="17">N131+O131</f>
        <v>0</v>
      </c>
    </row>
    <row r="132" spans="1:16" ht="36" x14ac:dyDescent="0.3">
      <c r="A132" s="36" t="s">
        <v>210</v>
      </c>
      <c r="B132" s="449" t="s">
        <v>43</v>
      </c>
      <c r="C132" s="449" t="s">
        <v>44</v>
      </c>
      <c r="D132" s="464" t="s">
        <v>116</v>
      </c>
      <c r="E132" s="450" t="s">
        <v>46</v>
      </c>
      <c r="F132" s="461" t="s">
        <v>209</v>
      </c>
      <c r="G132" s="461" t="s">
        <v>180</v>
      </c>
      <c r="H132" s="451">
        <v>70827.040000000008</v>
      </c>
      <c r="I132" s="451"/>
      <c r="J132" s="451">
        <f t="shared" si="15"/>
        <v>70827.040000000008</v>
      </c>
      <c r="K132" s="451"/>
      <c r="L132" s="451"/>
      <c r="M132" s="451"/>
      <c r="N132" s="451"/>
      <c r="O132" s="451"/>
      <c r="P132" s="451"/>
    </row>
    <row r="133" spans="1:16" x14ac:dyDescent="0.3">
      <c r="A133" s="82" t="s">
        <v>50</v>
      </c>
      <c r="B133" s="449" t="s">
        <v>43</v>
      </c>
      <c r="C133" s="449" t="s">
        <v>44</v>
      </c>
      <c r="D133" s="464" t="s">
        <v>116</v>
      </c>
      <c r="E133" s="450" t="s">
        <v>51</v>
      </c>
      <c r="F133" s="461" t="s">
        <v>52</v>
      </c>
      <c r="G133" s="461" t="s">
        <v>180</v>
      </c>
      <c r="H133" s="451">
        <v>6514661.4800000004</v>
      </c>
      <c r="I133" s="451"/>
      <c r="J133" s="451">
        <f t="shared" si="15"/>
        <v>6514661.4800000004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82" t="s">
        <v>118</v>
      </c>
      <c r="B134" s="449" t="s">
        <v>43</v>
      </c>
      <c r="C134" s="449" t="s">
        <v>44</v>
      </c>
      <c r="D134" s="464" t="s">
        <v>116</v>
      </c>
      <c r="E134" s="450" t="s">
        <v>54</v>
      </c>
      <c r="F134" s="461" t="s">
        <v>119</v>
      </c>
      <c r="G134" s="461" t="s">
        <v>180</v>
      </c>
      <c r="H134" s="451">
        <v>47000</v>
      </c>
      <c r="I134" s="451"/>
      <c r="J134" s="451">
        <f t="shared" si="15"/>
        <v>47000</v>
      </c>
      <c r="K134" s="451">
        <v>0</v>
      </c>
      <c r="L134" s="451"/>
      <c r="M134" s="451">
        <f t="shared" si="16"/>
        <v>0</v>
      </c>
      <c r="N134" s="451">
        <v>0</v>
      </c>
      <c r="O134" s="451"/>
      <c r="P134" s="451">
        <f t="shared" si="17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495">
        <f>SUM(H131:H134)</f>
        <v>30648532.239999998</v>
      </c>
      <c r="I135" s="495">
        <f t="shared" ref="I135:P135" si="18">SUM(I131:I134)</f>
        <v>0</v>
      </c>
      <c r="J135" s="495">
        <f t="shared" si="18"/>
        <v>30648532.239999998</v>
      </c>
      <c r="K135" s="495">
        <f t="shared" si="18"/>
        <v>0</v>
      </c>
      <c r="L135" s="495">
        <f t="shared" si="18"/>
        <v>0</v>
      </c>
      <c r="M135" s="495">
        <f t="shared" si="18"/>
        <v>0</v>
      </c>
      <c r="N135" s="495">
        <f t="shared" si="18"/>
        <v>0</v>
      </c>
      <c r="O135" s="495">
        <f t="shared" si="18"/>
        <v>0</v>
      </c>
      <c r="P135" s="495">
        <f t="shared" si="18"/>
        <v>0</v>
      </c>
    </row>
    <row r="136" spans="1:16" x14ac:dyDescent="0.3">
      <c r="A136" s="82" t="s">
        <v>42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47</v>
      </c>
      <c r="G136" s="461" t="s">
        <v>180</v>
      </c>
      <c r="H136" s="451">
        <v>40643775.960000001</v>
      </c>
      <c r="I136" s="451"/>
      <c r="J136" s="451">
        <f t="shared" ref="J136:J143" si="19">H136+I136</f>
        <v>40643775.960000001</v>
      </c>
      <c r="K136" s="451">
        <v>0</v>
      </c>
      <c r="L136" s="451"/>
      <c r="M136" s="451">
        <f t="shared" ref="M136:M143" si="20">K136+L136</f>
        <v>0</v>
      </c>
      <c r="N136" s="451">
        <v>0</v>
      </c>
      <c r="O136" s="451"/>
      <c r="P136" s="451">
        <f t="shared" si="17"/>
        <v>0</v>
      </c>
    </row>
    <row r="137" spans="1:16" ht="36" x14ac:dyDescent="0.3">
      <c r="A137" s="36" t="s">
        <v>210</v>
      </c>
      <c r="B137" s="449" t="s">
        <v>43</v>
      </c>
      <c r="C137" s="449" t="s">
        <v>100</v>
      </c>
      <c r="D137" s="464" t="s">
        <v>121</v>
      </c>
      <c r="E137" s="450" t="s">
        <v>46</v>
      </c>
      <c r="F137" s="461" t="s">
        <v>209</v>
      </c>
      <c r="G137" s="461" t="s">
        <v>180</v>
      </c>
      <c r="H137" s="451">
        <v>132434.01999999999</v>
      </c>
      <c r="I137" s="451"/>
      <c r="J137" s="451">
        <f t="shared" si="19"/>
        <v>132434.01999999999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10956066.75</v>
      </c>
      <c r="I138" s="451"/>
      <c r="J138" s="451">
        <f t="shared" si="19"/>
        <v>10956066.75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SUM(H136:H143)</f>
        <v>53465321.640000008</v>
      </c>
      <c r="I144" s="495">
        <f t="shared" ref="I144:P144" si="21">SUM(I136:I143)</f>
        <v>0</v>
      </c>
      <c r="J144" s="495">
        <f t="shared" si="21"/>
        <v>53465321.640000008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H135+H144</f>
        <v>84113853.88000001</v>
      </c>
      <c r="I145" s="495">
        <f t="shared" ref="I145:P145" si="22">I135+I144</f>
        <v>0</v>
      </c>
      <c r="J145" s="495">
        <f t="shared" si="22"/>
        <v>84113853.88000001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305248.5</v>
      </c>
      <c r="I177" s="451"/>
      <c r="J177" s="451">
        <f t="shared" ref="J177:J182" si="46">H177+I177</f>
        <v>305248.5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1363461.3</v>
      </c>
      <c r="I178" s="451"/>
      <c r="J178" s="451">
        <f t="shared" si="46"/>
        <v>1363461.3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33916.5</v>
      </c>
      <c r="I180" s="451"/>
      <c r="J180" s="451">
        <f>H180+I180</f>
        <v>33916.5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151495.70000000001</v>
      </c>
      <c r="I181" s="451"/>
      <c r="J181" s="451">
        <f t="shared" si="46"/>
        <v>151495.70000000001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492623.82999999996</v>
      </c>
      <c r="I185" s="451"/>
      <c r="J185" s="451">
        <f>SUM(H185:I185)</f>
        <v>492623.82999999996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8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103381.8</v>
      </c>
      <c r="I187" s="451"/>
      <c r="J187" s="451">
        <f t="shared" si="50"/>
        <v>103381.8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x14ac:dyDescent="0.3">
      <c r="A189" s="708" t="s">
        <v>246</v>
      </c>
      <c r="B189" s="709"/>
      <c r="C189" s="709"/>
      <c r="D189" s="709"/>
      <c r="E189" s="709"/>
      <c r="F189" s="709"/>
      <c r="G189" s="710"/>
      <c r="H189" s="495">
        <f>SUM(H185:H188)</f>
        <v>623100.36</v>
      </c>
      <c r="I189" s="495">
        <f t="shared" ref="I189:P189" si="51">SUM(I185:I188)</f>
        <v>0</v>
      </c>
      <c r="J189" s="495">
        <f t="shared" si="51"/>
        <v>623100.36</v>
      </c>
      <c r="K189" s="495">
        <f t="shared" si="51"/>
        <v>0</v>
      </c>
      <c r="L189" s="495">
        <f t="shared" si="51"/>
        <v>0</v>
      </c>
      <c r="M189" s="495">
        <f t="shared" si="51"/>
        <v>0</v>
      </c>
      <c r="N189" s="495">
        <f t="shared" si="51"/>
        <v>0</v>
      </c>
      <c r="O189" s="495">
        <f t="shared" si="51"/>
        <v>0</v>
      </c>
      <c r="P189" s="495">
        <f t="shared" si="51"/>
        <v>0</v>
      </c>
    </row>
    <row r="190" spans="1:16" x14ac:dyDescent="0.3">
      <c r="A190" s="701" t="s">
        <v>131</v>
      </c>
      <c r="B190" s="701"/>
      <c r="C190" s="701"/>
      <c r="D190" s="701"/>
      <c r="E190" s="701"/>
      <c r="F190" s="701"/>
      <c r="G190" s="701"/>
      <c r="H190" s="103">
        <f t="shared" ref="H190:P190" si="52">H67+H109+H112+H124+H128+H160+H166+H145+H169+H175+H153+H149+H157+H183+H189</f>
        <v>135395034.23000002</v>
      </c>
      <c r="I190" s="103">
        <f t="shared" si="52"/>
        <v>121106.17000000001</v>
      </c>
      <c r="J190" s="103">
        <f t="shared" si="52"/>
        <v>135516140.40000004</v>
      </c>
      <c r="K190" s="103">
        <f t="shared" si="52"/>
        <v>33521479.18</v>
      </c>
      <c r="L190" s="103">
        <f t="shared" si="52"/>
        <v>0</v>
      </c>
      <c r="M190" s="103">
        <f t="shared" si="52"/>
        <v>33521479.18</v>
      </c>
      <c r="N190" s="103">
        <f t="shared" si="52"/>
        <v>34259965.640000001</v>
      </c>
      <c r="O190" s="103">
        <f t="shared" si="52"/>
        <v>0</v>
      </c>
      <c r="P190" s="103">
        <f t="shared" si="52"/>
        <v>34259965.640000001</v>
      </c>
    </row>
    <row r="191" spans="1:1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587"/>
      <c r="C194" s="587"/>
      <c r="D194" s="587"/>
      <c r="E194" s="587"/>
      <c r="F194" s="587"/>
      <c r="G194" s="587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2"/>
      <c r="B197" s="2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</row>
    <row r="198" spans="1:14" x14ac:dyDescent="0.3">
      <c r="A198" s="72" t="s">
        <v>389</v>
      </c>
      <c r="B198" s="73"/>
      <c r="C198" s="75"/>
      <c r="D198" s="75"/>
      <c r="E198" s="5"/>
      <c r="F198" s="695" t="s">
        <v>140</v>
      </c>
      <c r="G198" s="695"/>
      <c r="H198" s="1"/>
      <c r="I198" s="1"/>
      <c r="J198" s="1"/>
      <c r="K198" s="1"/>
      <c r="L198" s="1"/>
      <c r="M198" s="1"/>
      <c r="N198" s="1"/>
    </row>
    <row r="199" spans="1:14" x14ac:dyDescent="0.3">
      <c r="A199" s="2" t="s">
        <v>141</v>
      </c>
      <c r="B199" s="696" t="s">
        <v>135</v>
      </c>
      <c r="C199" s="697"/>
      <c r="D199" s="697"/>
      <c r="E199" s="76"/>
      <c r="F199" s="697" t="s">
        <v>362</v>
      </c>
      <c r="G199" s="697"/>
      <c r="H199" s="1"/>
      <c r="I199" s="1"/>
      <c r="J199" s="1"/>
      <c r="K199" s="1"/>
      <c r="L199" s="1"/>
      <c r="M199" s="1"/>
      <c r="N199" s="1"/>
    </row>
  </sheetData>
  <mergeCells count="59">
    <mergeCell ref="F195:G195"/>
    <mergeCell ref="B196:D196"/>
    <mergeCell ref="F196:G196"/>
    <mergeCell ref="F198:G198"/>
    <mergeCell ref="B199:D199"/>
    <mergeCell ref="F199:G199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89:G189"/>
    <mergeCell ref="A190:G190"/>
    <mergeCell ref="E192:G192"/>
    <mergeCell ref="A161:P161"/>
    <mergeCell ref="A135:G135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A129:P130"/>
    <mergeCell ref="A67:G67"/>
    <mergeCell ref="A68:P68"/>
    <mergeCell ref="A109:G109"/>
    <mergeCell ref="A110:P110"/>
    <mergeCell ref="A112:G112"/>
    <mergeCell ref="A113:N114"/>
    <mergeCell ref="A118:G118"/>
    <mergeCell ref="A123:G123"/>
    <mergeCell ref="A124:G124"/>
    <mergeCell ref="A125:N125"/>
    <mergeCell ref="A128:G128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9"/>
  <sheetViews>
    <sheetView topLeftCell="A7" zoomScale="70" zoomScaleNormal="70" workbookViewId="0">
      <selection activeCell="I93" sqref="I9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392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596"/>
      <c r="B22" s="596"/>
      <c r="C22" s="596"/>
      <c r="D22" s="596"/>
      <c r="E22" s="596"/>
      <c r="F22" s="596"/>
      <c r="G22" s="596"/>
      <c r="H22" s="596"/>
      <c r="I22" s="596"/>
      <c r="J22" s="59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393</v>
      </c>
      <c r="C24" s="747"/>
      <c r="D24" s="747"/>
      <c r="E24" s="747"/>
      <c r="F24" s="747"/>
      <c r="G24" s="747"/>
      <c r="H24" s="747"/>
      <c r="I24" s="747"/>
      <c r="J24" s="494" t="str">
        <f>H19</f>
        <v>30 октября 2025</v>
      </c>
      <c r="K24" s="1"/>
      <c r="L24" s="1"/>
      <c r="M24" s="1"/>
      <c r="P24" s="59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598"/>
      <c r="M25" s="598"/>
      <c r="O25" s="598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598"/>
      <c r="M26" s="598"/>
      <c r="O26" s="598" t="s">
        <v>16</v>
      </c>
      <c r="P26" s="491" t="str">
        <f>H19</f>
        <v>30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599"/>
      <c r="I27" s="599"/>
      <c r="J27" s="599"/>
      <c r="K27" s="480"/>
      <c r="L27" s="602"/>
      <c r="M27" s="602"/>
      <c r="N27" s="480"/>
      <c r="O27" s="602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599"/>
      <c r="I28" s="599"/>
      <c r="J28" s="599"/>
      <c r="K28" s="480"/>
      <c r="L28" s="602"/>
      <c r="M28" s="602"/>
      <c r="N28" s="480"/>
      <c r="O28" s="602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02"/>
      <c r="M29" s="602"/>
      <c r="N29" s="480"/>
      <c r="O29" s="602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602"/>
      <c r="M30" s="602"/>
      <c r="N30" s="480"/>
      <c r="O30" s="602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602"/>
      <c r="M31" s="602"/>
      <c r="N31" s="480"/>
      <c r="O31" s="602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602"/>
      <c r="M32" s="602"/>
      <c r="N32" s="480"/>
      <c r="O32" s="602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45959</v>
      </c>
      <c r="I34" s="601" t="s">
        <v>150</v>
      </c>
      <c r="J34" s="601" t="s">
        <v>151</v>
      </c>
      <c r="K34" s="488">
        <f>H34</f>
        <v>45959</v>
      </c>
      <c r="L34" s="601" t="s">
        <v>150</v>
      </c>
      <c r="M34" s="601" t="s">
        <v>151</v>
      </c>
      <c r="N34" s="488">
        <f>H34</f>
        <v>45959</v>
      </c>
      <c r="O34" s="601" t="s">
        <v>150</v>
      </c>
      <c r="P34" s="601" t="s">
        <v>151</v>
      </c>
    </row>
    <row r="35" spans="1:16" x14ac:dyDescent="0.3">
      <c r="A35" s="600">
        <v>1</v>
      </c>
      <c r="B35" s="600">
        <f t="shared" ref="B35:G35" si="0">SUM(A35+1)</f>
        <v>2</v>
      </c>
      <c r="C35" s="600">
        <f t="shared" si="0"/>
        <v>3</v>
      </c>
      <c r="D35" s="600">
        <f t="shared" si="0"/>
        <v>4</v>
      </c>
      <c r="E35" s="600">
        <f t="shared" si="0"/>
        <v>5</v>
      </c>
      <c r="F35" s="600">
        <f t="shared" si="0"/>
        <v>6</v>
      </c>
      <c r="G35" s="600">
        <f t="shared" si="0"/>
        <v>7</v>
      </c>
      <c r="H35" s="600">
        <v>8</v>
      </c>
      <c r="I35" s="600">
        <v>9</v>
      </c>
      <c r="J35" s="600">
        <v>10</v>
      </c>
      <c r="K35" s="600">
        <v>11</v>
      </c>
      <c r="L35" s="600">
        <v>12</v>
      </c>
      <c r="M35" s="600">
        <v>13</v>
      </c>
      <c r="N35" s="600">
        <v>14</v>
      </c>
      <c r="O35" s="600">
        <v>15</v>
      </c>
      <c r="P35" s="600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306982.7</v>
      </c>
      <c r="I39" s="451"/>
      <c r="J39" s="451">
        <f t="shared" ref="J39:J66" si="1">H39+I39</f>
        <v>306982.7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604161.47</v>
      </c>
      <c r="I53" s="451"/>
      <c r="J53" s="451">
        <f t="shared" si="1"/>
        <v>604161.47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292492</v>
      </c>
      <c r="I57" s="451">
        <v>-4000</v>
      </c>
      <c r="J57" s="451">
        <f t="shared" si="1"/>
        <v>288492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52680</v>
      </c>
      <c r="I58" s="451">
        <v>4000</v>
      </c>
      <c r="J58" s="451">
        <f t="shared" si="1"/>
        <v>56680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13594386.01</v>
      </c>
      <c r="I67" s="498">
        <f t="shared" ref="I67:P67" si="4">SUM(I37:I66)</f>
        <v>0</v>
      </c>
      <c r="J67" s="498">
        <f t="shared" si="4"/>
        <v>13594386.01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597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597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8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43210</v>
      </c>
      <c r="I73" s="451"/>
      <c r="J73" s="451">
        <f t="shared" si="7"/>
        <v>43210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597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597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597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597" t="s">
        <v>103</v>
      </c>
      <c r="B90" s="455" t="s">
        <v>43</v>
      </c>
      <c r="C90" s="455" t="s">
        <v>100</v>
      </c>
      <c r="D90" s="450" t="s">
        <v>101</v>
      </c>
      <c r="E90" s="600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600">
        <v>244</v>
      </c>
      <c r="F91" s="457">
        <v>226800</v>
      </c>
      <c r="G91" s="450" t="s">
        <v>48</v>
      </c>
      <c r="H91" s="451">
        <v>335895</v>
      </c>
      <c r="I91" s="451">
        <v>-1650</v>
      </c>
      <c r="J91" s="451">
        <f t="shared" si="7"/>
        <v>334245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109516</v>
      </c>
      <c r="I92" s="451">
        <v>1650</v>
      </c>
      <c r="J92" s="451">
        <f t="shared" si="7"/>
        <v>111166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40" t="s">
        <v>122</v>
      </c>
      <c r="B108" s="449" t="s">
        <v>43</v>
      </c>
      <c r="C108" s="449" t="s">
        <v>123</v>
      </c>
      <c r="D108" s="450" t="s">
        <v>101</v>
      </c>
      <c r="E108" s="450" t="s">
        <v>54</v>
      </c>
      <c r="F108" s="461" t="s">
        <v>124</v>
      </c>
      <c r="G108" s="461" t="s">
        <v>48</v>
      </c>
      <c r="H108" s="451">
        <v>4200</v>
      </c>
      <c r="I108" s="451"/>
      <c r="J108" s="451">
        <f t="shared" si="7"/>
        <v>4200</v>
      </c>
      <c r="K108" s="451"/>
      <c r="L108" s="451"/>
      <c r="M108" s="451"/>
      <c r="N108" s="451"/>
      <c r="O108" s="451"/>
      <c r="P108" s="451"/>
    </row>
    <row r="109" spans="1:16" x14ac:dyDescent="0.3">
      <c r="A109" s="672" t="s">
        <v>98</v>
      </c>
      <c r="B109" s="672"/>
      <c r="C109" s="672"/>
      <c r="D109" s="672"/>
      <c r="E109" s="672"/>
      <c r="F109" s="672"/>
      <c r="G109" s="672"/>
      <c r="H109" s="496">
        <f>SUM(H69:H108)</f>
        <v>15537689.729999999</v>
      </c>
      <c r="I109" s="496">
        <f t="shared" ref="I109:J109" si="8">SUM(I69:I108)</f>
        <v>0</v>
      </c>
      <c r="J109" s="496">
        <f t="shared" si="8"/>
        <v>15537689.729999999</v>
      </c>
      <c r="K109" s="496">
        <f t="shared" ref="K109:P109" si="9">SUM(K69:K107)</f>
        <v>13879548.150000002</v>
      </c>
      <c r="L109" s="496">
        <f t="shared" si="9"/>
        <v>0</v>
      </c>
      <c r="M109" s="496">
        <f t="shared" si="9"/>
        <v>13879548.150000002</v>
      </c>
      <c r="N109" s="496">
        <f t="shared" si="9"/>
        <v>14290031.449999997</v>
      </c>
      <c r="O109" s="496">
        <f t="shared" si="9"/>
        <v>0</v>
      </c>
      <c r="P109" s="496">
        <f t="shared" si="9"/>
        <v>14290031.449999997</v>
      </c>
    </row>
    <row r="110" spans="1:16" ht="15" customHeight="1" x14ac:dyDescent="0.3">
      <c r="A110" s="749" t="s">
        <v>112</v>
      </c>
      <c r="B110" s="749"/>
      <c r="C110" s="749"/>
      <c r="D110" s="749"/>
      <c r="E110" s="749"/>
      <c r="F110" s="749"/>
      <c r="G110" s="749"/>
      <c r="H110" s="749"/>
      <c r="I110" s="749"/>
      <c r="J110" s="749"/>
      <c r="K110" s="749"/>
      <c r="L110" s="749"/>
      <c r="M110" s="749"/>
      <c r="N110" s="749"/>
      <c r="O110" s="749"/>
      <c r="P110" s="749"/>
    </row>
    <row r="111" spans="1:16" x14ac:dyDescent="0.3">
      <c r="A111" s="40" t="s">
        <v>87</v>
      </c>
      <c r="B111" s="455" t="s">
        <v>43</v>
      </c>
      <c r="C111" s="455" t="s">
        <v>44</v>
      </c>
      <c r="D111" s="460" t="s">
        <v>45</v>
      </c>
      <c r="E111" s="460" t="s">
        <v>54</v>
      </c>
      <c r="F111" s="460" t="s">
        <v>88</v>
      </c>
      <c r="G111" s="462" t="s">
        <v>113</v>
      </c>
      <c r="H111" s="451">
        <v>5000000</v>
      </c>
      <c r="I111" s="451"/>
      <c r="J111" s="451">
        <f>H111+I111</f>
        <v>5000000</v>
      </c>
      <c r="K111" s="451">
        <v>5800000</v>
      </c>
      <c r="L111" s="451"/>
      <c r="M111" s="451">
        <f>K111+L111</f>
        <v>5800000</v>
      </c>
      <c r="N111" s="451">
        <v>5800000</v>
      </c>
      <c r="O111" s="463"/>
      <c r="P111" s="451">
        <f>N111+O111</f>
        <v>5800000</v>
      </c>
    </row>
    <row r="112" spans="1:16" x14ac:dyDescent="0.3">
      <c r="A112" s="672" t="s">
        <v>114</v>
      </c>
      <c r="B112" s="672"/>
      <c r="C112" s="672"/>
      <c r="D112" s="672"/>
      <c r="E112" s="672"/>
      <c r="F112" s="672"/>
      <c r="G112" s="672"/>
      <c r="H112" s="497">
        <f>SUM(H111)</f>
        <v>5000000</v>
      </c>
      <c r="I112" s="497">
        <f t="shared" ref="I112:P112" si="10">SUM(I111)</f>
        <v>0</v>
      </c>
      <c r="J112" s="497">
        <f t="shared" si="10"/>
        <v>5000000</v>
      </c>
      <c r="K112" s="497">
        <f t="shared" si="10"/>
        <v>5800000</v>
      </c>
      <c r="L112" s="497">
        <f t="shared" si="10"/>
        <v>0</v>
      </c>
      <c r="M112" s="497">
        <f t="shared" si="10"/>
        <v>5800000</v>
      </c>
      <c r="N112" s="497">
        <f t="shared" si="10"/>
        <v>5800000</v>
      </c>
      <c r="O112" s="497">
        <f t="shared" si="10"/>
        <v>0</v>
      </c>
      <c r="P112" s="497">
        <f t="shared" si="10"/>
        <v>5800000</v>
      </c>
    </row>
    <row r="113" spans="1:16" hidden="1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t="25.2" hidden="1" customHeight="1" thickBot="1" x14ac:dyDescent="0.35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44</v>
      </c>
      <c r="D115" s="58" t="s">
        <v>116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44</v>
      </c>
      <c r="D116" s="58" t="s">
        <v>116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44</v>
      </c>
      <c r="D117" s="58" t="s">
        <v>116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702" t="s">
        <v>120</v>
      </c>
      <c r="B118" s="702"/>
      <c r="C118" s="702"/>
      <c r="D118" s="702"/>
      <c r="E118" s="702"/>
      <c r="F118" s="702"/>
      <c r="G118" s="702"/>
      <c r="H118" s="59">
        <f>SUM(H115:H117)</f>
        <v>0</v>
      </c>
      <c r="I118" s="59"/>
      <c r="J118" s="59"/>
      <c r="K118" s="59">
        <f t="shared" ref="K118:N118" si="11">SUM(K115:K117)</f>
        <v>0</v>
      </c>
      <c r="L118" s="59"/>
      <c r="M118" s="59"/>
      <c r="N118" s="59">
        <f t="shared" si="11"/>
        <v>0</v>
      </c>
      <c r="O118" s="97"/>
      <c r="P118" s="97"/>
    </row>
    <row r="119" spans="1:16" hidden="1" x14ac:dyDescent="0.3">
      <c r="A119" s="82" t="s">
        <v>42</v>
      </c>
      <c r="B119" s="58" t="s">
        <v>43</v>
      </c>
      <c r="C119" s="58" t="s">
        <v>100</v>
      </c>
      <c r="D119" s="58" t="s">
        <v>121</v>
      </c>
      <c r="E119" s="58" t="s">
        <v>46</v>
      </c>
      <c r="F119" s="58" t="s">
        <v>47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50</v>
      </c>
      <c r="B120" s="58" t="s">
        <v>43</v>
      </c>
      <c r="C120" s="58" t="s">
        <v>100</v>
      </c>
      <c r="D120" s="58" t="s">
        <v>121</v>
      </c>
      <c r="E120" s="58" t="s">
        <v>51</v>
      </c>
      <c r="F120" s="58" t="s">
        <v>52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82" t="s">
        <v>118</v>
      </c>
      <c r="B121" s="58" t="s">
        <v>43</v>
      </c>
      <c r="C121" s="58" t="s">
        <v>100</v>
      </c>
      <c r="D121" s="58" t="s">
        <v>121</v>
      </c>
      <c r="E121" s="58" t="s">
        <v>54</v>
      </c>
      <c r="F121" s="58" t="s">
        <v>119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40" t="s">
        <v>122</v>
      </c>
      <c r="B122" s="58" t="s">
        <v>43</v>
      </c>
      <c r="C122" s="58" t="s">
        <v>123</v>
      </c>
      <c r="D122" s="58" t="s">
        <v>121</v>
      </c>
      <c r="E122" s="58" t="s">
        <v>54</v>
      </c>
      <c r="F122" s="58" t="s">
        <v>124</v>
      </c>
      <c r="G122" s="57" t="s">
        <v>117</v>
      </c>
      <c r="H122" s="32"/>
      <c r="I122" s="32"/>
      <c r="J122" s="32"/>
      <c r="K122" s="32"/>
      <c r="L122" s="32"/>
      <c r="M122" s="32"/>
      <c r="N122" s="32"/>
      <c r="O122" s="97"/>
      <c r="P122" s="97"/>
    </row>
    <row r="123" spans="1:16" hidden="1" x14ac:dyDescent="0.3">
      <c r="A123" s="705" t="s">
        <v>125</v>
      </c>
      <c r="B123" s="705"/>
      <c r="C123" s="705"/>
      <c r="D123" s="705"/>
      <c r="E123" s="705"/>
      <c r="F123" s="705"/>
      <c r="G123" s="705"/>
      <c r="H123" s="83">
        <f>SUM(H119:H122)</f>
        <v>0</v>
      </c>
      <c r="I123" s="83"/>
      <c r="J123" s="83"/>
      <c r="K123" s="83">
        <f t="shared" ref="K123:N123" si="12">SUM(K119:K122)</f>
        <v>0</v>
      </c>
      <c r="L123" s="83"/>
      <c r="M123" s="83"/>
      <c r="N123" s="83">
        <f t="shared" si="12"/>
        <v>0</v>
      </c>
      <c r="O123" s="97"/>
      <c r="P123" s="97"/>
    </row>
    <row r="124" spans="1:16" hidden="1" x14ac:dyDescent="0.3">
      <c r="A124" s="706" t="s">
        <v>126</v>
      </c>
      <c r="B124" s="706"/>
      <c r="C124" s="706"/>
      <c r="D124" s="706"/>
      <c r="E124" s="706"/>
      <c r="F124" s="706"/>
      <c r="G124" s="706"/>
      <c r="H124" s="101">
        <f>H118+H123</f>
        <v>0</v>
      </c>
      <c r="I124" s="101"/>
      <c r="J124" s="101"/>
      <c r="K124" s="101">
        <f t="shared" ref="K124:N124" si="13">K118+K123</f>
        <v>0</v>
      </c>
      <c r="L124" s="101"/>
      <c r="M124" s="101"/>
      <c r="N124" s="101">
        <f t="shared" si="13"/>
        <v>0</v>
      </c>
      <c r="O124" s="97"/>
      <c r="P124" s="97"/>
    </row>
    <row r="125" spans="1:16" hidden="1" x14ac:dyDescent="0.3">
      <c r="A125" s="700" t="s">
        <v>127</v>
      </c>
      <c r="B125" s="700"/>
      <c r="C125" s="700"/>
      <c r="D125" s="700"/>
      <c r="E125" s="700"/>
      <c r="F125" s="700"/>
      <c r="G125" s="700"/>
      <c r="H125" s="700"/>
      <c r="I125" s="700"/>
      <c r="J125" s="700"/>
      <c r="K125" s="700"/>
      <c r="L125" s="700"/>
      <c r="M125" s="700"/>
      <c r="N125" s="700"/>
      <c r="O125" s="97"/>
      <c r="P125" s="97"/>
    </row>
    <row r="126" spans="1:16" hidden="1" x14ac:dyDescent="0.3">
      <c r="A126" s="82" t="s">
        <v>42</v>
      </c>
      <c r="B126" s="58" t="s">
        <v>43</v>
      </c>
      <c r="C126" s="58" t="s">
        <v>100</v>
      </c>
      <c r="D126" s="58" t="s">
        <v>128</v>
      </c>
      <c r="E126" s="58" t="s">
        <v>46</v>
      </c>
      <c r="F126" s="58" t="s">
        <v>47</v>
      </c>
      <c r="G126" s="102" t="s">
        <v>129</v>
      </c>
      <c r="H126" s="32"/>
      <c r="I126" s="32"/>
      <c r="J126" s="32"/>
      <c r="K126" s="34"/>
      <c r="L126" s="34"/>
      <c r="M126" s="34"/>
      <c r="N126" s="34"/>
      <c r="O126" s="97"/>
      <c r="P126" s="97"/>
    </row>
    <row r="127" spans="1:16" hidden="1" x14ac:dyDescent="0.3">
      <c r="A127" s="82" t="s">
        <v>50</v>
      </c>
      <c r="B127" s="58" t="s">
        <v>43</v>
      </c>
      <c r="C127" s="58" t="s">
        <v>100</v>
      </c>
      <c r="D127" s="58" t="s">
        <v>128</v>
      </c>
      <c r="E127" s="58" t="s">
        <v>51</v>
      </c>
      <c r="F127" s="58">
        <v>213000</v>
      </c>
      <c r="G127" s="102" t="s">
        <v>129</v>
      </c>
      <c r="H127" s="32"/>
      <c r="I127" s="32"/>
      <c r="J127" s="32"/>
      <c r="K127" s="32"/>
      <c r="L127" s="32"/>
      <c r="M127" s="32"/>
      <c r="N127" s="32"/>
      <c r="O127" s="97"/>
      <c r="P127" s="97"/>
    </row>
    <row r="128" spans="1:16" hidden="1" x14ac:dyDescent="0.3">
      <c r="A128" s="716" t="s">
        <v>130</v>
      </c>
      <c r="B128" s="716"/>
      <c r="C128" s="716"/>
      <c r="D128" s="716"/>
      <c r="E128" s="716"/>
      <c r="F128" s="716"/>
      <c r="G128" s="716"/>
      <c r="H128" s="121">
        <f>SUM(H126:H127)</f>
        <v>0</v>
      </c>
      <c r="I128" s="121"/>
      <c r="J128" s="121"/>
      <c r="K128" s="121">
        <f t="shared" ref="K128:N128" si="14">SUM(K126:K127)</f>
        <v>0</v>
      </c>
      <c r="L128" s="121"/>
      <c r="M128" s="121"/>
      <c r="N128" s="121">
        <f t="shared" si="14"/>
        <v>0</v>
      </c>
      <c r="O128" s="122"/>
      <c r="P128" s="122"/>
    </row>
    <row r="129" spans="1:16" x14ac:dyDescent="0.3">
      <c r="A129" s="748" t="s">
        <v>115</v>
      </c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748"/>
      <c r="B130" s="748"/>
      <c r="C130" s="748"/>
      <c r="D130" s="748"/>
      <c r="E130" s="748"/>
      <c r="F130" s="748"/>
      <c r="G130" s="748"/>
      <c r="H130" s="748"/>
      <c r="I130" s="748"/>
      <c r="J130" s="748"/>
      <c r="K130" s="748"/>
      <c r="L130" s="748"/>
      <c r="M130" s="748"/>
      <c r="N130" s="748"/>
      <c r="O130" s="748"/>
      <c r="P130" s="748"/>
    </row>
    <row r="131" spans="1:16" x14ac:dyDescent="0.3">
      <c r="A131" s="82" t="s">
        <v>42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47</v>
      </c>
      <c r="G131" s="461" t="s">
        <v>180</v>
      </c>
      <c r="H131" s="451">
        <v>24016043.719999999</v>
      </c>
      <c r="I131" s="451"/>
      <c r="J131" s="451">
        <f t="shared" ref="J131:J134" si="15">H131+I131</f>
        <v>24016043.719999999</v>
      </c>
      <c r="K131" s="451">
        <v>0</v>
      </c>
      <c r="L131" s="451"/>
      <c r="M131" s="451">
        <f t="shared" ref="M131:M134" si="16">K131+L131</f>
        <v>0</v>
      </c>
      <c r="N131" s="451">
        <v>0</v>
      </c>
      <c r="O131" s="451"/>
      <c r="P131" s="451">
        <f t="shared" ref="P131:P143" si="17">N131+O131</f>
        <v>0</v>
      </c>
    </row>
    <row r="132" spans="1:16" ht="36" x14ac:dyDescent="0.3">
      <c r="A132" s="36" t="s">
        <v>210</v>
      </c>
      <c r="B132" s="449" t="s">
        <v>43</v>
      </c>
      <c r="C132" s="449" t="s">
        <v>44</v>
      </c>
      <c r="D132" s="464" t="s">
        <v>116</v>
      </c>
      <c r="E132" s="450" t="s">
        <v>46</v>
      </c>
      <c r="F132" s="461" t="s">
        <v>209</v>
      </c>
      <c r="G132" s="461" t="s">
        <v>180</v>
      </c>
      <c r="H132" s="451">
        <v>70827.040000000008</v>
      </c>
      <c r="I132" s="451"/>
      <c r="J132" s="451">
        <f t="shared" si="15"/>
        <v>70827.040000000008</v>
      </c>
      <c r="K132" s="451"/>
      <c r="L132" s="451"/>
      <c r="M132" s="451"/>
      <c r="N132" s="451"/>
      <c r="O132" s="451"/>
      <c r="P132" s="451"/>
    </row>
    <row r="133" spans="1:16" x14ac:dyDescent="0.3">
      <c r="A133" s="82" t="s">
        <v>50</v>
      </c>
      <c r="B133" s="449" t="s">
        <v>43</v>
      </c>
      <c r="C133" s="449" t="s">
        <v>44</v>
      </c>
      <c r="D133" s="464" t="s">
        <v>116</v>
      </c>
      <c r="E133" s="450" t="s">
        <v>51</v>
      </c>
      <c r="F133" s="461" t="s">
        <v>52</v>
      </c>
      <c r="G133" s="461" t="s">
        <v>180</v>
      </c>
      <c r="H133" s="451">
        <v>6514661.4800000004</v>
      </c>
      <c r="I133" s="451"/>
      <c r="J133" s="451">
        <f t="shared" si="15"/>
        <v>6514661.4800000004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82" t="s">
        <v>118</v>
      </c>
      <c r="B134" s="449" t="s">
        <v>43</v>
      </c>
      <c r="C134" s="449" t="s">
        <v>44</v>
      </c>
      <c r="D134" s="464" t="s">
        <v>116</v>
      </c>
      <c r="E134" s="450" t="s">
        <v>54</v>
      </c>
      <c r="F134" s="461" t="s">
        <v>119</v>
      </c>
      <c r="G134" s="461" t="s">
        <v>180</v>
      </c>
      <c r="H134" s="451">
        <v>47000</v>
      </c>
      <c r="I134" s="451"/>
      <c r="J134" s="451">
        <f t="shared" si="15"/>
        <v>47000</v>
      </c>
      <c r="K134" s="451">
        <v>0</v>
      </c>
      <c r="L134" s="451"/>
      <c r="M134" s="451">
        <f t="shared" si="16"/>
        <v>0</v>
      </c>
      <c r="N134" s="451">
        <v>0</v>
      </c>
      <c r="O134" s="451"/>
      <c r="P134" s="451">
        <f t="shared" si="17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495">
        <f>SUM(H131:H134)</f>
        <v>30648532.239999998</v>
      </c>
      <c r="I135" s="495">
        <f t="shared" ref="I135:P135" si="18">SUM(I131:I134)</f>
        <v>0</v>
      </c>
      <c r="J135" s="495">
        <f t="shared" si="18"/>
        <v>30648532.239999998</v>
      </c>
      <c r="K135" s="495">
        <f t="shared" si="18"/>
        <v>0</v>
      </c>
      <c r="L135" s="495">
        <f t="shared" si="18"/>
        <v>0</v>
      </c>
      <c r="M135" s="495">
        <f t="shared" si="18"/>
        <v>0</v>
      </c>
      <c r="N135" s="495">
        <f t="shared" si="18"/>
        <v>0</v>
      </c>
      <c r="O135" s="495">
        <f t="shared" si="18"/>
        <v>0</v>
      </c>
      <c r="P135" s="495">
        <f t="shared" si="18"/>
        <v>0</v>
      </c>
    </row>
    <row r="136" spans="1:16" x14ac:dyDescent="0.3">
      <c r="A136" s="82" t="s">
        <v>42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47</v>
      </c>
      <c r="G136" s="461" t="s">
        <v>180</v>
      </c>
      <c r="H136" s="451">
        <v>40643775.960000001</v>
      </c>
      <c r="I136" s="451"/>
      <c r="J136" s="451">
        <f t="shared" ref="J136:J143" si="19">H136+I136</f>
        <v>40643775.960000001</v>
      </c>
      <c r="K136" s="451">
        <v>0</v>
      </c>
      <c r="L136" s="451"/>
      <c r="M136" s="451">
        <f t="shared" ref="M136:M143" si="20">K136+L136</f>
        <v>0</v>
      </c>
      <c r="N136" s="451">
        <v>0</v>
      </c>
      <c r="O136" s="451"/>
      <c r="P136" s="451">
        <f t="shared" si="17"/>
        <v>0</v>
      </c>
    </row>
    <row r="137" spans="1:16" ht="36" x14ac:dyDescent="0.3">
      <c r="A137" s="36" t="s">
        <v>210</v>
      </c>
      <c r="B137" s="449" t="s">
        <v>43</v>
      </c>
      <c r="C137" s="449" t="s">
        <v>100</v>
      </c>
      <c r="D137" s="464" t="s">
        <v>121</v>
      </c>
      <c r="E137" s="450" t="s">
        <v>46</v>
      </c>
      <c r="F137" s="461" t="s">
        <v>209</v>
      </c>
      <c r="G137" s="461" t="s">
        <v>180</v>
      </c>
      <c r="H137" s="451">
        <v>132434.01999999999</v>
      </c>
      <c r="I137" s="451"/>
      <c r="J137" s="451">
        <f t="shared" si="19"/>
        <v>132434.01999999999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10956066.75</v>
      </c>
      <c r="I138" s="451"/>
      <c r="J138" s="451">
        <f t="shared" si="19"/>
        <v>10956066.75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SUM(H136:H143)</f>
        <v>53465321.640000008</v>
      </c>
      <c r="I144" s="495">
        <f t="shared" ref="I144:P144" si="21">SUM(I136:I143)</f>
        <v>0</v>
      </c>
      <c r="J144" s="495">
        <f t="shared" si="21"/>
        <v>53465321.640000008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H135+H144</f>
        <v>84113853.88000001</v>
      </c>
      <c r="I145" s="495">
        <f t="shared" ref="I145:P145" si="22">I135+I144</f>
        <v>0</v>
      </c>
      <c r="J145" s="495">
        <f t="shared" si="22"/>
        <v>84113853.88000001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ht="26.4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305248.5</v>
      </c>
      <c r="I177" s="451"/>
      <c r="J177" s="451">
        <f t="shared" ref="J177:J182" si="46">H177+I177</f>
        <v>305248.5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1363461.3</v>
      </c>
      <c r="I178" s="451"/>
      <c r="J178" s="451">
        <f t="shared" si="46"/>
        <v>1363461.3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33916.5</v>
      </c>
      <c r="I180" s="451"/>
      <c r="J180" s="451">
        <f>H180+I180</f>
        <v>33916.5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151495.70000000001</v>
      </c>
      <c r="I181" s="451"/>
      <c r="J181" s="451">
        <f t="shared" si="46"/>
        <v>151495.70000000001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492623.82999999996</v>
      </c>
      <c r="I185" s="451"/>
      <c r="J185" s="451">
        <f>SUM(H185:I185)</f>
        <v>492623.82999999996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8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103381.8</v>
      </c>
      <c r="I187" s="451"/>
      <c r="J187" s="451">
        <f t="shared" si="50"/>
        <v>103381.8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x14ac:dyDescent="0.3">
      <c r="A189" s="708" t="s">
        <v>246</v>
      </c>
      <c r="B189" s="709"/>
      <c r="C189" s="709"/>
      <c r="D189" s="709"/>
      <c r="E189" s="709"/>
      <c r="F189" s="709"/>
      <c r="G189" s="710"/>
      <c r="H189" s="495">
        <f>SUM(H185:H188)</f>
        <v>623100.36</v>
      </c>
      <c r="I189" s="495">
        <f t="shared" ref="I189:P189" si="51">SUM(I185:I188)</f>
        <v>0</v>
      </c>
      <c r="J189" s="495">
        <f t="shared" si="51"/>
        <v>623100.36</v>
      </c>
      <c r="K189" s="495">
        <f t="shared" si="51"/>
        <v>0</v>
      </c>
      <c r="L189" s="495">
        <f t="shared" si="51"/>
        <v>0</v>
      </c>
      <c r="M189" s="495">
        <f t="shared" si="51"/>
        <v>0</v>
      </c>
      <c r="N189" s="495">
        <f t="shared" si="51"/>
        <v>0</v>
      </c>
      <c r="O189" s="495">
        <f t="shared" si="51"/>
        <v>0</v>
      </c>
      <c r="P189" s="495">
        <f t="shared" si="51"/>
        <v>0</v>
      </c>
    </row>
    <row r="190" spans="1:16" x14ac:dyDescent="0.3">
      <c r="A190" s="701" t="s">
        <v>131</v>
      </c>
      <c r="B190" s="701"/>
      <c r="C190" s="701"/>
      <c r="D190" s="701"/>
      <c r="E190" s="701"/>
      <c r="F190" s="701"/>
      <c r="G190" s="701"/>
      <c r="H190" s="103">
        <f t="shared" ref="H190:P190" si="52">H67+H109+H112+H124+H128+H160+H166+H145+H169+H175+H153+H149+H157+H183+H189</f>
        <v>135516140.40000004</v>
      </c>
      <c r="I190" s="103">
        <f t="shared" si="52"/>
        <v>0</v>
      </c>
      <c r="J190" s="103">
        <f t="shared" si="52"/>
        <v>135516140.40000004</v>
      </c>
      <c r="K190" s="103">
        <f t="shared" si="52"/>
        <v>33521479.18</v>
      </c>
      <c r="L190" s="103">
        <f t="shared" si="52"/>
        <v>0</v>
      </c>
      <c r="M190" s="103">
        <f t="shared" si="52"/>
        <v>33521479.18</v>
      </c>
      <c r="N190" s="103">
        <f t="shared" si="52"/>
        <v>34259965.640000001</v>
      </c>
      <c r="O190" s="103">
        <f t="shared" si="52"/>
        <v>0</v>
      </c>
      <c r="P190" s="103">
        <f t="shared" si="52"/>
        <v>34259965.640000001</v>
      </c>
    </row>
    <row r="191" spans="1:1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595"/>
      <c r="C194" s="595"/>
      <c r="D194" s="595"/>
      <c r="E194" s="595"/>
      <c r="F194" s="595"/>
      <c r="G194" s="595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2"/>
      <c r="B197" s="2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</row>
    <row r="198" spans="1:14" x14ac:dyDescent="0.3">
      <c r="A198" s="72" t="s">
        <v>389</v>
      </c>
      <c r="B198" s="73"/>
      <c r="C198" s="75"/>
      <c r="D198" s="75"/>
      <c r="E198" s="5"/>
      <c r="F198" s="695" t="s">
        <v>140</v>
      </c>
      <c r="G198" s="695"/>
      <c r="H198" s="1"/>
      <c r="I198" s="1"/>
      <c r="J198" s="1"/>
      <c r="K198" s="1"/>
      <c r="L198" s="1"/>
      <c r="M198" s="1"/>
      <c r="N198" s="1"/>
    </row>
    <row r="199" spans="1:14" x14ac:dyDescent="0.3">
      <c r="A199" s="2" t="s">
        <v>141</v>
      </c>
      <c r="B199" s="696" t="s">
        <v>135</v>
      </c>
      <c r="C199" s="697"/>
      <c r="D199" s="697"/>
      <c r="E199" s="76"/>
      <c r="F199" s="697" t="s">
        <v>362</v>
      </c>
      <c r="G199" s="697"/>
      <c r="H199" s="1"/>
      <c r="I199" s="1"/>
      <c r="J199" s="1"/>
      <c r="K199" s="1"/>
      <c r="L199" s="1"/>
      <c r="M199" s="1"/>
      <c r="N199" s="1"/>
    </row>
  </sheetData>
  <mergeCells count="59">
    <mergeCell ref="F195:G195"/>
    <mergeCell ref="B196:D196"/>
    <mergeCell ref="F196:G196"/>
    <mergeCell ref="F198:G198"/>
    <mergeCell ref="B199:D199"/>
    <mergeCell ref="F199:G199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89:G189"/>
    <mergeCell ref="A190:G190"/>
    <mergeCell ref="E192:G192"/>
    <mergeCell ref="A161:P161"/>
    <mergeCell ref="A135:G135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A129:P130"/>
    <mergeCell ref="A67:G67"/>
    <mergeCell ref="A68:P68"/>
    <mergeCell ref="A109:G109"/>
    <mergeCell ref="A110:P110"/>
    <mergeCell ref="A112:G112"/>
    <mergeCell ref="A113:N114"/>
    <mergeCell ref="A118:G118"/>
    <mergeCell ref="A123:G123"/>
    <mergeCell ref="A124:G124"/>
    <mergeCell ref="A125:N125"/>
    <mergeCell ref="A128:G128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9"/>
  <sheetViews>
    <sheetView topLeftCell="A168" zoomScale="70" zoomScaleNormal="70" workbookViewId="0">
      <selection activeCell="I186" sqref="I186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394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603"/>
      <c r="B22" s="603"/>
      <c r="C22" s="603"/>
      <c r="D22" s="603"/>
      <c r="E22" s="603"/>
      <c r="F22" s="603"/>
      <c r="G22" s="603"/>
      <c r="H22" s="603"/>
      <c r="I22" s="603"/>
      <c r="J22" s="60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395</v>
      </c>
      <c r="C24" s="747"/>
      <c r="D24" s="747"/>
      <c r="E24" s="747"/>
      <c r="F24" s="747"/>
      <c r="G24" s="747"/>
      <c r="H24" s="747"/>
      <c r="I24" s="747"/>
      <c r="J24" s="494" t="str">
        <f>H19</f>
        <v>31 октября 2025</v>
      </c>
      <c r="K24" s="1"/>
      <c r="L24" s="1"/>
      <c r="M24" s="1"/>
      <c r="P24" s="60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606"/>
      <c r="M25" s="606"/>
      <c r="O25" s="606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606"/>
      <c r="M26" s="606"/>
      <c r="O26" s="606" t="s">
        <v>16</v>
      </c>
      <c r="P26" s="491" t="str">
        <f>H19</f>
        <v>31 октября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607"/>
      <c r="I27" s="607"/>
      <c r="J27" s="607"/>
      <c r="K27" s="480"/>
      <c r="L27" s="610"/>
      <c r="M27" s="610"/>
      <c r="N27" s="480"/>
      <c r="O27" s="610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607"/>
      <c r="I28" s="607"/>
      <c r="J28" s="607"/>
      <c r="K28" s="480"/>
      <c r="L28" s="610"/>
      <c r="M28" s="610"/>
      <c r="N28" s="480"/>
      <c r="O28" s="610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10"/>
      <c r="M29" s="610"/>
      <c r="N29" s="480"/>
      <c r="O29" s="610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610"/>
      <c r="M30" s="610"/>
      <c r="N30" s="480"/>
      <c r="O30" s="610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610"/>
      <c r="M31" s="610"/>
      <c r="N31" s="480"/>
      <c r="O31" s="610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610"/>
      <c r="M32" s="610"/>
      <c r="N32" s="480"/>
      <c r="O32" s="610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45959</v>
      </c>
      <c r="I34" s="609" t="s">
        <v>150</v>
      </c>
      <c r="J34" s="609" t="s">
        <v>151</v>
      </c>
      <c r="K34" s="488">
        <f>H34</f>
        <v>45959</v>
      </c>
      <c r="L34" s="609" t="s">
        <v>150</v>
      </c>
      <c r="M34" s="609" t="s">
        <v>151</v>
      </c>
      <c r="N34" s="488">
        <f>H34</f>
        <v>45959</v>
      </c>
      <c r="O34" s="609" t="s">
        <v>150</v>
      </c>
      <c r="P34" s="609" t="s">
        <v>151</v>
      </c>
    </row>
    <row r="35" spans="1:16" x14ac:dyDescent="0.3">
      <c r="A35" s="608">
        <v>1</v>
      </c>
      <c r="B35" s="608">
        <f t="shared" ref="B35:G35" si="0">SUM(A35+1)</f>
        <v>2</v>
      </c>
      <c r="C35" s="608">
        <f t="shared" si="0"/>
        <v>3</v>
      </c>
      <c r="D35" s="608">
        <f t="shared" si="0"/>
        <v>4</v>
      </c>
      <c r="E35" s="608">
        <f t="shared" si="0"/>
        <v>5</v>
      </c>
      <c r="F35" s="608">
        <f t="shared" si="0"/>
        <v>6</v>
      </c>
      <c r="G35" s="608">
        <f t="shared" si="0"/>
        <v>7</v>
      </c>
      <c r="H35" s="608">
        <v>8</v>
      </c>
      <c r="I35" s="608">
        <v>9</v>
      </c>
      <c r="J35" s="608">
        <v>10</v>
      </c>
      <c r="K35" s="608">
        <v>11</v>
      </c>
      <c r="L35" s="608">
        <v>12</v>
      </c>
      <c r="M35" s="608">
        <v>13</v>
      </c>
      <c r="N35" s="608">
        <v>14</v>
      </c>
      <c r="O35" s="608">
        <v>15</v>
      </c>
      <c r="P35" s="608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306982.7</v>
      </c>
      <c r="I39" s="451"/>
      <c r="J39" s="451">
        <f t="shared" ref="J39:J66" si="1">H39+I39</f>
        <v>306982.7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604161.47</v>
      </c>
      <c r="I53" s="451"/>
      <c r="J53" s="451">
        <f t="shared" si="1"/>
        <v>604161.47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288492</v>
      </c>
      <c r="I57" s="451"/>
      <c r="J57" s="451">
        <f t="shared" si="1"/>
        <v>288492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56680</v>
      </c>
      <c r="I58" s="451"/>
      <c r="J58" s="451">
        <f t="shared" si="1"/>
        <v>56680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13594386.01</v>
      </c>
      <c r="I67" s="498">
        <f t="shared" ref="I67:P67" si="4">SUM(I37:I66)</f>
        <v>0</v>
      </c>
      <c r="J67" s="498">
        <f t="shared" si="4"/>
        <v>13594386.01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604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604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8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43210</v>
      </c>
      <c r="I73" s="451"/>
      <c r="J73" s="451">
        <f t="shared" si="7"/>
        <v>43210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604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604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604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604" t="s">
        <v>103</v>
      </c>
      <c r="B90" s="455" t="s">
        <v>43</v>
      </c>
      <c r="C90" s="455" t="s">
        <v>100</v>
      </c>
      <c r="D90" s="450" t="s">
        <v>101</v>
      </c>
      <c r="E90" s="608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608">
        <v>244</v>
      </c>
      <c r="F91" s="457">
        <v>226800</v>
      </c>
      <c r="G91" s="450" t="s">
        <v>48</v>
      </c>
      <c r="H91" s="451">
        <v>334245</v>
      </c>
      <c r="I91" s="451"/>
      <c r="J91" s="451">
        <f t="shared" si="7"/>
        <v>334245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111166</v>
      </c>
      <c r="I92" s="451"/>
      <c r="J92" s="451">
        <f t="shared" si="7"/>
        <v>111166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40" t="s">
        <v>122</v>
      </c>
      <c r="B108" s="449" t="s">
        <v>43</v>
      </c>
      <c r="C108" s="449" t="s">
        <v>123</v>
      </c>
      <c r="D108" s="450" t="s">
        <v>101</v>
      </c>
      <c r="E108" s="450" t="s">
        <v>54</v>
      </c>
      <c r="F108" s="461" t="s">
        <v>124</v>
      </c>
      <c r="G108" s="461" t="s">
        <v>48</v>
      </c>
      <c r="H108" s="451">
        <v>4200</v>
      </c>
      <c r="I108" s="451"/>
      <c r="J108" s="451">
        <f t="shared" si="7"/>
        <v>4200</v>
      </c>
      <c r="K108" s="451"/>
      <c r="L108" s="451"/>
      <c r="M108" s="451"/>
      <c r="N108" s="451"/>
      <c r="O108" s="451"/>
      <c r="P108" s="451"/>
    </row>
    <row r="109" spans="1:16" x14ac:dyDescent="0.3">
      <c r="A109" s="672" t="s">
        <v>98</v>
      </c>
      <c r="B109" s="672"/>
      <c r="C109" s="672"/>
      <c r="D109" s="672"/>
      <c r="E109" s="672"/>
      <c r="F109" s="672"/>
      <c r="G109" s="672"/>
      <c r="H109" s="496">
        <f>SUM(H69:H108)</f>
        <v>15537689.729999999</v>
      </c>
      <c r="I109" s="496">
        <f t="shared" ref="I109:J109" si="8">SUM(I69:I108)</f>
        <v>0</v>
      </c>
      <c r="J109" s="496">
        <f t="shared" si="8"/>
        <v>15537689.729999999</v>
      </c>
      <c r="K109" s="496">
        <f t="shared" ref="K109:P109" si="9">SUM(K69:K107)</f>
        <v>13879548.150000002</v>
      </c>
      <c r="L109" s="496">
        <f t="shared" si="9"/>
        <v>0</v>
      </c>
      <c r="M109" s="496">
        <f t="shared" si="9"/>
        <v>13879548.150000002</v>
      </c>
      <c r="N109" s="496">
        <f t="shared" si="9"/>
        <v>14290031.449999997</v>
      </c>
      <c r="O109" s="496">
        <f t="shared" si="9"/>
        <v>0</v>
      </c>
      <c r="P109" s="496">
        <f t="shared" si="9"/>
        <v>14290031.449999997</v>
      </c>
    </row>
    <row r="110" spans="1:16" ht="15" customHeight="1" x14ac:dyDescent="0.3">
      <c r="A110" s="749" t="s">
        <v>112</v>
      </c>
      <c r="B110" s="749"/>
      <c r="C110" s="749"/>
      <c r="D110" s="749"/>
      <c r="E110" s="749"/>
      <c r="F110" s="749"/>
      <c r="G110" s="749"/>
      <c r="H110" s="749"/>
      <c r="I110" s="749"/>
      <c r="J110" s="749"/>
      <c r="K110" s="749"/>
      <c r="L110" s="749"/>
      <c r="M110" s="749"/>
      <c r="N110" s="749"/>
      <c r="O110" s="749"/>
      <c r="P110" s="749"/>
    </row>
    <row r="111" spans="1:16" x14ac:dyDescent="0.3">
      <c r="A111" s="40" t="s">
        <v>87</v>
      </c>
      <c r="B111" s="455" t="s">
        <v>43</v>
      </c>
      <c r="C111" s="455" t="s">
        <v>44</v>
      </c>
      <c r="D111" s="460" t="s">
        <v>45</v>
      </c>
      <c r="E111" s="460" t="s">
        <v>54</v>
      </c>
      <c r="F111" s="460" t="s">
        <v>88</v>
      </c>
      <c r="G111" s="462" t="s">
        <v>113</v>
      </c>
      <c r="H111" s="451">
        <v>5000000</v>
      </c>
      <c r="I111" s="451"/>
      <c r="J111" s="451">
        <f>H111+I111</f>
        <v>5000000</v>
      </c>
      <c r="K111" s="451">
        <v>5800000</v>
      </c>
      <c r="L111" s="451"/>
      <c r="M111" s="451">
        <f>K111+L111</f>
        <v>5800000</v>
      </c>
      <c r="N111" s="451">
        <v>5800000</v>
      </c>
      <c r="O111" s="463"/>
      <c r="P111" s="451">
        <f>N111+O111</f>
        <v>5800000</v>
      </c>
    </row>
    <row r="112" spans="1:16" x14ac:dyDescent="0.3">
      <c r="A112" s="672" t="s">
        <v>114</v>
      </c>
      <c r="B112" s="672"/>
      <c r="C112" s="672"/>
      <c r="D112" s="672"/>
      <c r="E112" s="672"/>
      <c r="F112" s="672"/>
      <c r="G112" s="672"/>
      <c r="H112" s="497">
        <f>SUM(H111)</f>
        <v>5000000</v>
      </c>
      <c r="I112" s="497">
        <f t="shared" ref="I112:P112" si="10">SUM(I111)</f>
        <v>0</v>
      </c>
      <c r="J112" s="497">
        <f t="shared" si="10"/>
        <v>5000000</v>
      </c>
      <c r="K112" s="497">
        <f t="shared" si="10"/>
        <v>5800000</v>
      </c>
      <c r="L112" s="497">
        <f t="shared" si="10"/>
        <v>0</v>
      </c>
      <c r="M112" s="497">
        <f t="shared" si="10"/>
        <v>5800000</v>
      </c>
      <c r="N112" s="497">
        <f t="shared" si="10"/>
        <v>5800000</v>
      </c>
      <c r="O112" s="497">
        <f t="shared" si="10"/>
        <v>0</v>
      </c>
      <c r="P112" s="497">
        <f t="shared" si="10"/>
        <v>5800000</v>
      </c>
    </row>
    <row r="113" spans="1:16" hidden="1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t="25.2" hidden="1" customHeight="1" thickBot="1" x14ac:dyDescent="0.35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44</v>
      </c>
      <c r="D115" s="58" t="s">
        <v>116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44</v>
      </c>
      <c r="D116" s="58" t="s">
        <v>116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44</v>
      </c>
      <c r="D117" s="58" t="s">
        <v>116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702" t="s">
        <v>120</v>
      </c>
      <c r="B118" s="702"/>
      <c r="C118" s="702"/>
      <c r="D118" s="702"/>
      <c r="E118" s="702"/>
      <c r="F118" s="702"/>
      <c r="G118" s="702"/>
      <c r="H118" s="59">
        <f>SUM(H115:H117)</f>
        <v>0</v>
      </c>
      <c r="I118" s="59"/>
      <c r="J118" s="59"/>
      <c r="K118" s="59">
        <f t="shared" ref="K118:N118" si="11">SUM(K115:K117)</f>
        <v>0</v>
      </c>
      <c r="L118" s="59"/>
      <c r="M118" s="59"/>
      <c r="N118" s="59">
        <f t="shared" si="11"/>
        <v>0</v>
      </c>
      <c r="O118" s="97"/>
      <c r="P118" s="97"/>
    </row>
    <row r="119" spans="1:16" hidden="1" x14ac:dyDescent="0.3">
      <c r="A119" s="82" t="s">
        <v>42</v>
      </c>
      <c r="B119" s="58" t="s">
        <v>43</v>
      </c>
      <c r="C119" s="58" t="s">
        <v>100</v>
      </c>
      <c r="D119" s="58" t="s">
        <v>121</v>
      </c>
      <c r="E119" s="58" t="s">
        <v>46</v>
      </c>
      <c r="F119" s="58" t="s">
        <v>47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50</v>
      </c>
      <c r="B120" s="58" t="s">
        <v>43</v>
      </c>
      <c r="C120" s="58" t="s">
        <v>100</v>
      </c>
      <c r="D120" s="58" t="s">
        <v>121</v>
      </c>
      <c r="E120" s="58" t="s">
        <v>51</v>
      </c>
      <c r="F120" s="58" t="s">
        <v>52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82" t="s">
        <v>118</v>
      </c>
      <c r="B121" s="58" t="s">
        <v>43</v>
      </c>
      <c r="C121" s="58" t="s">
        <v>100</v>
      </c>
      <c r="D121" s="58" t="s">
        <v>121</v>
      </c>
      <c r="E121" s="58" t="s">
        <v>54</v>
      </c>
      <c r="F121" s="58" t="s">
        <v>119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40" t="s">
        <v>122</v>
      </c>
      <c r="B122" s="58" t="s">
        <v>43</v>
      </c>
      <c r="C122" s="58" t="s">
        <v>123</v>
      </c>
      <c r="D122" s="58" t="s">
        <v>121</v>
      </c>
      <c r="E122" s="58" t="s">
        <v>54</v>
      </c>
      <c r="F122" s="58" t="s">
        <v>124</v>
      </c>
      <c r="G122" s="57" t="s">
        <v>117</v>
      </c>
      <c r="H122" s="32"/>
      <c r="I122" s="32"/>
      <c r="J122" s="32"/>
      <c r="K122" s="32"/>
      <c r="L122" s="32"/>
      <c r="M122" s="32"/>
      <c r="N122" s="32"/>
      <c r="O122" s="97"/>
      <c r="P122" s="97"/>
    </row>
    <row r="123" spans="1:16" hidden="1" x14ac:dyDescent="0.3">
      <c r="A123" s="705" t="s">
        <v>125</v>
      </c>
      <c r="B123" s="705"/>
      <c r="C123" s="705"/>
      <c r="D123" s="705"/>
      <c r="E123" s="705"/>
      <c r="F123" s="705"/>
      <c r="G123" s="705"/>
      <c r="H123" s="83">
        <f>SUM(H119:H122)</f>
        <v>0</v>
      </c>
      <c r="I123" s="83"/>
      <c r="J123" s="83"/>
      <c r="K123" s="83">
        <f t="shared" ref="K123:N123" si="12">SUM(K119:K122)</f>
        <v>0</v>
      </c>
      <c r="L123" s="83"/>
      <c r="M123" s="83"/>
      <c r="N123" s="83">
        <f t="shared" si="12"/>
        <v>0</v>
      </c>
      <c r="O123" s="97"/>
      <c r="P123" s="97"/>
    </row>
    <row r="124" spans="1:16" hidden="1" x14ac:dyDescent="0.3">
      <c r="A124" s="706" t="s">
        <v>126</v>
      </c>
      <c r="B124" s="706"/>
      <c r="C124" s="706"/>
      <c r="D124" s="706"/>
      <c r="E124" s="706"/>
      <c r="F124" s="706"/>
      <c r="G124" s="706"/>
      <c r="H124" s="101">
        <f>H118+H123</f>
        <v>0</v>
      </c>
      <c r="I124" s="101"/>
      <c r="J124" s="101"/>
      <c r="K124" s="101">
        <f t="shared" ref="K124:N124" si="13">K118+K123</f>
        <v>0</v>
      </c>
      <c r="L124" s="101"/>
      <c r="M124" s="101"/>
      <c r="N124" s="101">
        <f t="shared" si="13"/>
        <v>0</v>
      </c>
      <c r="O124" s="97"/>
      <c r="P124" s="97"/>
    </row>
    <row r="125" spans="1:16" hidden="1" x14ac:dyDescent="0.3">
      <c r="A125" s="700" t="s">
        <v>127</v>
      </c>
      <c r="B125" s="700"/>
      <c r="C125" s="700"/>
      <c r="D125" s="700"/>
      <c r="E125" s="700"/>
      <c r="F125" s="700"/>
      <c r="G125" s="700"/>
      <c r="H125" s="700"/>
      <c r="I125" s="700"/>
      <c r="J125" s="700"/>
      <c r="K125" s="700"/>
      <c r="L125" s="700"/>
      <c r="M125" s="700"/>
      <c r="N125" s="700"/>
      <c r="O125" s="97"/>
      <c r="P125" s="97"/>
    </row>
    <row r="126" spans="1:16" hidden="1" x14ac:dyDescent="0.3">
      <c r="A126" s="82" t="s">
        <v>42</v>
      </c>
      <c r="B126" s="58" t="s">
        <v>43</v>
      </c>
      <c r="C126" s="58" t="s">
        <v>100</v>
      </c>
      <c r="D126" s="58" t="s">
        <v>128</v>
      </c>
      <c r="E126" s="58" t="s">
        <v>46</v>
      </c>
      <c r="F126" s="58" t="s">
        <v>47</v>
      </c>
      <c r="G126" s="102" t="s">
        <v>129</v>
      </c>
      <c r="H126" s="32"/>
      <c r="I126" s="32"/>
      <c r="J126" s="32"/>
      <c r="K126" s="34"/>
      <c r="L126" s="34"/>
      <c r="M126" s="34"/>
      <c r="N126" s="34"/>
      <c r="O126" s="97"/>
      <c r="P126" s="97"/>
    </row>
    <row r="127" spans="1:16" hidden="1" x14ac:dyDescent="0.3">
      <c r="A127" s="82" t="s">
        <v>50</v>
      </c>
      <c r="B127" s="58" t="s">
        <v>43</v>
      </c>
      <c r="C127" s="58" t="s">
        <v>100</v>
      </c>
      <c r="D127" s="58" t="s">
        <v>128</v>
      </c>
      <c r="E127" s="58" t="s">
        <v>51</v>
      </c>
      <c r="F127" s="58">
        <v>213000</v>
      </c>
      <c r="G127" s="102" t="s">
        <v>129</v>
      </c>
      <c r="H127" s="32"/>
      <c r="I127" s="32"/>
      <c r="J127" s="32"/>
      <c r="K127" s="32"/>
      <c r="L127" s="32"/>
      <c r="M127" s="32"/>
      <c r="N127" s="32"/>
      <c r="O127" s="97"/>
      <c r="P127" s="97"/>
    </row>
    <row r="128" spans="1:16" hidden="1" x14ac:dyDescent="0.3">
      <c r="A128" s="716" t="s">
        <v>130</v>
      </c>
      <c r="B128" s="716"/>
      <c r="C128" s="716"/>
      <c r="D128" s="716"/>
      <c r="E128" s="716"/>
      <c r="F128" s="716"/>
      <c r="G128" s="716"/>
      <c r="H128" s="121">
        <f>SUM(H126:H127)</f>
        <v>0</v>
      </c>
      <c r="I128" s="121"/>
      <c r="J128" s="121"/>
      <c r="K128" s="121">
        <f t="shared" ref="K128:N128" si="14">SUM(K126:K127)</f>
        <v>0</v>
      </c>
      <c r="L128" s="121"/>
      <c r="M128" s="121"/>
      <c r="N128" s="121">
        <f t="shared" si="14"/>
        <v>0</v>
      </c>
      <c r="O128" s="122"/>
      <c r="P128" s="122"/>
    </row>
    <row r="129" spans="1:16" x14ac:dyDescent="0.3">
      <c r="A129" s="748" t="s">
        <v>115</v>
      </c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748"/>
      <c r="B130" s="748"/>
      <c r="C130" s="748"/>
      <c r="D130" s="748"/>
      <c r="E130" s="748"/>
      <c r="F130" s="748"/>
      <c r="G130" s="748"/>
      <c r="H130" s="748"/>
      <c r="I130" s="748"/>
      <c r="J130" s="748"/>
      <c r="K130" s="748"/>
      <c r="L130" s="748"/>
      <c r="M130" s="748"/>
      <c r="N130" s="748"/>
      <c r="O130" s="748"/>
      <c r="P130" s="748"/>
    </row>
    <row r="131" spans="1:16" x14ac:dyDescent="0.3">
      <c r="A131" s="82" t="s">
        <v>42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47</v>
      </c>
      <c r="G131" s="461" t="s">
        <v>180</v>
      </c>
      <c r="H131" s="451">
        <v>24016043.719999999</v>
      </c>
      <c r="I131" s="451"/>
      <c r="J131" s="451">
        <f t="shared" ref="J131:J134" si="15">H131+I131</f>
        <v>24016043.719999999</v>
      </c>
      <c r="K131" s="451">
        <v>0</v>
      </c>
      <c r="L131" s="451"/>
      <c r="M131" s="451">
        <f t="shared" ref="M131:M134" si="16">K131+L131</f>
        <v>0</v>
      </c>
      <c r="N131" s="451">
        <v>0</v>
      </c>
      <c r="O131" s="451"/>
      <c r="P131" s="451">
        <f t="shared" ref="P131:P143" si="17">N131+O131</f>
        <v>0</v>
      </c>
    </row>
    <row r="132" spans="1:16" ht="36" x14ac:dyDescent="0.3">
      <c r="A132" s="36" t="s">
        <v>210</v>
      </c>
      <c r="B132" s="449" t="s">
        <v>43</v>
      </c>
      <c r="C132" s="449" t="s">
        <v>44</v>
      </c>
      <c r="D132" s="464" t="s">
        <v>116</v>
      </c>
      <c r="E132" s="450" t="s">
        <v>46</v>
      </c>
      <c r="F132" s="461" t="s">
        <v>209</v>
      </c>
      <c r="G132" s="461" t="s">
        <v>180</v>
      </c>
      <c r="H132" s="451">
        <v>70827.040000000008</v>
      </c>
      <c r="I132" s="451"/>
      <c r="J132" s="451">
        <f t="shared" si="15"/>
        <v>70827.040000000008</v>
      </c>
      <c r="K132" s="451"/>
      <c r="L132" s="451"/>
      <c r="M132" s="451"/>
      <c r="N132" s="451"/>
      <c r="O132" s="451"/>
      <c r="P132" s="451"/>
    </row>
    <row r="133" spans="1:16" x14ac:dyDescent="0.3">
      <c r="A133" s="82" t="s">
        <v>50</v>
      </c>
      <c r="B133" s="449" t="s">
        <v>43</v>
      </c>
      <c r="C133" s="449" t="s">
        <v>44</v>
      </c>
      <c r="D133" s="464" t="s">
        <v>116</v>
      </c>
      <c r="E133" s="450" t="s">
        <v>51</v>
      </c>
      <c r="F133" s="461" t="s">
        <v>52</v>
      </c>
      <c r="G133" s="461" t="s">
        <v>180</v>
      </c>
      <c r="H133" s="451">
        <v>6514661.4800000004</v>
      </c>
      <c r="I133" s="451"/>
      <c r="J133" s="451">
        <f t="shared" si="15"/>
        <v>6514661.4800000004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82" t="s">
        <v>118</v>
      </c>
      <c r="B134" s="449" t="s">
        <v>43</v>
      </c>
      <c r="C134" s="449" t="s">
        <v>44</v>
      </c>
      <c r="D134" s="464" t="s">
        <v>116</v>
      </c>
      <c r="E134" s="450" t="s">
        <v>54</v>
      </c>
      <c r="F134" s="461" t="s">
        <v>119</v>
      </c>
      <c r="G134" s="461" t="s">
        <v>180</v>
      </c>
      <c r="H134" s="451">
        <v>47000</v>
      </c>
      <c r="I134" s="451"/>
      <c r="J134" s="451">
        <f t="shared" si="15"/>
        <v>47000</v>
      </c>
      <c r="K134" s="451">
        <v>0</v>
      </c>
      <c r="L134" s="451"/>
      <c r="M134" s="451">
        <f t="shared" si="16"/>
        <v>0</v>
      </c>
      <c r="N134" s="451">
        <v>0</v>
      </c>
      <c r="O134" s="451"/>
      <c r="P134" s="451">
        <f t="shared" si="17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495">
        <f>SUM(H131:H134)</f>
        <v>30648532.239999998</v>
      </c>
      <c r="I135" s="495">
        <f t="shared" ref="I135:P135" si="18">SUM(I131:I134)</f>
        <v>0</v>
      </c>
      <c r="J135" s="495">
        <f t="shared" si="18"/>
        <v>30648532.239999998</v>
      </c>
      <c r="K135" s="495">
        <f t="shared" si="18"/>
        <v>0</v>
      </c>
      <c r="L135" s="495">
        <f t="shared" si="18"/>
        <v>0</v>
      </c>
      <c r="M135" s="495">
        <f t="shared" si="18"/>
        <v>0</v>
      </c>
      <c r="N135" s="495">
        <f t="shared" si="18"/>
        <v>0</v>
      </c>
      <c r="O135" s="495">
        <f t="shared" si="18"/>
        <v>0</v>
      </c>
      <c r="P135" s="495">
        <f t="shared" si="18"/>
        <v>0</v>
      </c>
    </row>
    <row r="136" spans="1:16" x14ac:dyDescent="0.3">
      <c r="A136" s="82" t="s">
        <v>42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47</v>
      </c>
      <c r="G136" s="461" t="s">
        <v>180</v>
      </c>
      <c r="H136" s="451">
        <v>40643775.960000001</v>
      </c>
      <c r="I136" s="451"/>
      <c r="J136" s="451">
        <f t="shared" ref="J136:J143" si="19">H136+I136</f>
        <v>40643775.960000001</v>
      </c>
      <c r="K136" s="451">
        <v>0</v>
      </c>
      <c r="L136" s="451"/>
      <c r="M136" s="451">
        <f t="shared" ref="M136:M143" si="20">K136+L136</f>
        <v>0</v>
      </c>
      <c r="N136" s="451">
        <v>0</v>
      </c>
      <c r="O136" s="451"/>
      <c r="P136" s="451">
        <f t="shared" si="17"/>
        <v>0</v>
      </c>
    </row>
    <row r="137" spans="1:16" ht="36" x14ac:dyDescent="0.3">
      <c r="A137" s="36" t="s">
        <v>210</v>
      </c>
      <c r="B137" s="449" t="s">
        <v>43</v>
      </c>
      <c r="C137" s="449" t="s">
        <v>100</v>
      </c>
      <c r="D137" s="464" t="s">
        <v>121</v>
      </c>
      <c r="E137" s="450" t="s">
        <v>46</v>
      </c>
      <c r="F137" s="461" t="s">
        <v>209</v>
      </c>
      <c r="G137" s="461" t="s">
        <v>180</v>
      </c>
      <c r="H137" s="451">
        <v>132434.01999999999</v>
      </c>
      <c r="I137" s="451"/>
      <c r="J137" s="451">
        <f t="shared" si="19"/>
        <v>132434.01999999999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10956066.75</v>
      </c>
      <c r="I138" s="451"/>
      <c r="J138" s="451">
        <f t="shared" si="19"/>
        <v>10956066.75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SUM(H136:H143)</f>
        <v>53465321.640000008</v>
      </c>
      <c r="I144" s="495">
        <f t="shared" ref="I144:P144" si="21">SUM(I136:I143)</f>
        <v>0</v>
      </c>
      <c r="J144" s="495">
        <f t="shared" si="21"/>
        <v>53465321.640000008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H135+H144</f>
        <v>84113853.88000001</v>
      </c>
      <c r="I145" s="495">
        <f t="shared" ref="I145:P145" si="22">I135+I144</f>
        <v>0</v>
      </c>
      <c r="J145" s="495">
        <f t="shared" si="22"/>
        <v>84113853.88000001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305248.5</v>
      </c>
      <c r="I177" s="451"/>
      <c r="J177" s="451">
        <f t="shared" ref="J177:J182" si="46">H177+I177</f>
        <v>305248.5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1363461.3</v>
      </c>
      <c r="I178" s="451"/>
      <c r="J178" s="451">
        <f t="shared" si="46"/>
        <v>1363461.3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33916.5</v>
      </c>
      <c r="I180" s="451"/>
      <c r="J180" s="451">
        <f>H180+I180</f>
        <v>33916.5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151495.70000000001</v>
      </c>
      <c r="I181" s="451"/>
      <c r="J181" s="451">
        <f t="shared" si="46"/>
        <v>151495.70000000001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492623.82999999996</v>
      </c>
      <c r="I185" s="451">
        <v>4500</v>
      </c>
      <c r="J185" s="451">
        <f>SUM(H185:I185)</f>
        <v>497123.82999999996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8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103381.8</v>
      </c>
      <c r="I187" s="451">
        <v>-4500</v>
      </c>
      <c r="J187" s="451">
        <f t="shared" si="50"/>
        <v>98881.8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x14ac:dyDescent="0.3">
      <c r="A189" s="708" t="s">
        <v>246</v>
      </c>
      <c r="B189" s="709"/>
      <c r="C189" s="709"/>
      <c r="D189" s="709"/>
      <c r="E189" s="709"/>
      <c r="F189" s="709"/>
      <c r="G189" s="710"/>
      <c r="H189" s="495">
        <f>SUM(H185:H188)</f>
        <v>623100.36</v>
      </c>
      <c r="I189" s="495">
        <f t="shared" ref="I189:P189" si="51">SUM(I185:I188)</f>
        <v>0</v>
      </c>
      <c r="J189" s="495">
        <f t="shared" si="51"/>
        <v>623100.36</v>
      </c>
      <c r="K189" s="495">
        <f t="shared" si="51"/>
        <v>0</v>
      </c>
      <c r="L189" s="495">
        <f t="shared" si="51"/>
        <v>0</v>
      </c>
      <c r="M189" s="495">
        <f t="shared" si="51"/>
        <v>0</v>
      </c>
      <c r="N189" s="495">
        <f t="shared" si="51"/>
        <v>0</v>
      </c>
      <c r="O189" s="495">
        <f t="shared" si="51"/>
        <v>0</v>
      </c>
      <c r="P189" s="495">
        <f t="shared" si="51"/>
        <v>0</v>
      </c>
    </row>
    <row r="190" spans="1:16" x14ac:dyDescent="0.3">
      <c r="A190" s="701" t="s">
        <v>131</v>
      </c>
      <c r="B190" s="701"/>
      <c r="C190" s="701"/>
      <c r="D190" s="701"/>
      <c r="E190" s="701"/>
      <c r="F190" s="701"/>
      <c r="G190" s="701"/>
      <c r="H190" s="103">
        <f t="shared" ref="H190:P190" si="52">H67+H109+H112+H124+H128+H160+H166+H145+H169+H175+H153+H149+H157+H183+H189</f>
        <v>135516140.40000004</v>
      </c>
      <c r="I190" s="103">
        <f t="shared" si="52"/>
        <v>0</v>
      </c>
      <c r="J190" s="103">
        <f t="shared" si="52"/>
        <v>135516140.40000004</v>
      </c>
      <c r="K190" s="103">
        <f t="shared" si="52"/>
        <v>33521479.18</v>
      </c>
      <c r="L190" s="103">
        <f t="shared" si="52"/>
        <v>0</v>
      </c>
      <c r="M190" s="103">
        <f t="shared" si="52"/>
        <v>33521479.18</v>
      </c>
      <c r="N190" s="103">
        <f t="shared" si="52"/>
        <v>34259965.640000001</v>
      </c>
      <c r="O190" s="103">
        <f t="shared" si="52"/>
        <v>0</v>
      </c>
      <c r="P190" s="103">
        <f t="shared" si="52"/>
        <v>34259965.640000001</v>
      </c>
    </row>
    <row r="191" spans="1:1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605"/>
      <c r="C194" s="605"/>
      <c r="D194" s="605"/>
      <c r="E194" s="605"/>
      <c r="F194" s="605"/>
      <c r="G194" s="605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2"/>
      <c r="B197" s="2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</row>
    <row r="198" spans="1:14" x14ac:dyDescent="0.3">
      <c r="A198" s="72" t="s">
        <v>389</v>
      </c>
      <c r="B198" s="73"/>
      <c r="C198" s="75"/>
      <c r="D198" s="75"/>
      <c r="E198" s="5"/>
      <c r="F198" s="695" t="s">
        <v>140</v>
      </c>
      <c r="G198" s="695"/>
      <c r="H198" s="1"/>
      <c r="I198" s="1"/>
      <c r="J198" s="1"/>
      <c r="K198" s="1"/>
      <c r="L198" s="1"/>
      <c r="M198" s="1"/>
      <c r="N198" s="1"/>
    </row>
    <row r="199" spans="1:14" x14ac:dyDescent="0.3">
      <c r="A199" s="2" t="s">
        <v>141</v>
      </c>
      <c r="B199" s="696" t="s">
        <v>135</v>
      </c>
      <c r="C199" s="697"/>
      <c r="D199" s="697"/>
      <c r="E199" s="76"/>
      <c r="F199" s="697" t="s">
        <v>362</v>
      </c>
      <c r="G199" s="697"/>
      <c r="H199" s="1"/>
      <c r="I199" s="1"/>
      <c r="J199" s="1"/>
      <c r="K199" s="1"/>
      <c r="L199" s="1"/>
      <c r="M199" s="1"/>
      <c r="N199" s="1"/>
    </row>
  </sheetData>
  <mergeCells count="5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29:P130"/>
    <mergeCell ref="A67:G67"/>
    <mergeCell ref="A68:P68"/>
    <mergeCell ref="A109:G109"/>
    <mergeCell ref="A110:P110"/>
    <mergeCell ref="A112:G112"/>
    <mergeCell ref="A113:N114"/>
    <mergeCell ref="A118:G118"/>
    <mergeCell ref="A123:G123"/>
    <mergeCell ref="A124:G124"/>
    <mergeCell ref="A125:N125"/>
    <mergeCell ref="A128:G128"/>
    <mergeCell ref="A161:P161"/>
    <mergeCell ref="A135:G135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89:G189"/>
    <mergeCell ref="A190:G190"/>
    <mergeCell ref="E192:G192"/>
    <mergeCell ref="F195:G195"/>
    <mergeCell ref="B196:D196"/>
    <mergeCell ref="F196:G196"/>
    <mergeCell ref="F198:G198"/>
    <mergeCell ref="B199:D199"/>
    <mergeCell ref="F199:G199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9"/>
  <sheetViews>
    <sheetView topLeftCell="A162" zoomScale="70" zoomScaleNormal="70" workbookViewId="0">
      <selection activeCell="I139" sqref="I139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396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612"/>
      <c r="B22" s="612"/>
      <c r="C22" s="612"/>
      <c r="D22" s="612"/>
      <c r="E22" s="612"/>
      <c r="F22" s="612"/>
      <c r="G22" s="612"/>
      <c r="H22" s="612"/>
      <c r="I22" s="612"/>
      <c r="J22" s="612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47" t="s">
        <v>397</v>
      </c>
      <c r="C24" s="747"/>
      <c r="D24" s="747"/>
      <c r="E24" s="747"/>
      <c r="F24" s="747"/>
      <c r="G24" s="747"/>
      <c r="H24" s="747"/>
      <c r="I24" s="747"/>
      <c r="J24" s="494" t="str">
        <f>H19</f>
        <v>05 ноября 2025</v>
      </c>
      <c r="K24" s="1"/>
      <c r="L24" s="1"/>
      <c r="M24" s="1"/>
      <c r="P24" s="612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614"/>
      <c r="M25" s="614"/>
      <c r="O25" s="614" t="s">
        <v>14</v>
      </c>
      <c r="P25" s="490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614"/>
      <c r="M26" s="614"/>
      <c r="O26" s="614" t="s">
        <v>16</v>
      </c>
      <c r="P26" s="491" t="str">
        <f>H19</f>
        <v>05 ноября 2025</v>
      </c>
    </row>
    <row r="27" spans="1:16" x14ac:dyDescent="0.3">
      <c r="A27" s="478"/>
      <c r="B27" s="741" t="s">
        <v>17</v>
      </c>
      <c r="C27" s="741"/>
      <c r="D27" s="741"/>
      <c r="E27" s="741"/>
      <c r="F27" s="741"/>
      <c r="G27" s="741"/>
      <c r="H27" s="615"/>
      <c r="I27" s="615"/>
      <c r="J27" s="615"/>
      <c r="K27" s="480"/>
      <c r="L27" s="618"/>
      <c r="M27" s="618"/>
      <c r="N27" s="480"/>
      <c r="O27" s="618" t="s">
        <v>18</v>
      </c>
      <c r="P27" s="482">
        <v>77446968</v>
      </c>
    </row>
    <row r="28" spans="1:16" x14ac:dyDescent="0.3">
      <c r="A28" s="2" t="s">
        <v>19</v>
      </c>
      <c r="B28" s="742"/>
      <c r="C28" s="742"/>
      <c r="D28" s="742"/>
      <c r="E28" s="742"/>
      <c r="F28" s="742"/>
      <c r="G28" s="742"/>
      <c r="H28" s="615"/>
      <c r="I28" s="615"/>
      <c r="J28" s="615"/>
      <c r="K28" s="480"/>
      <c r="L28" s="618"/>
      <c r="M28" s="618"/>
      <c r="N28" s="480"/>
      <c r="O28" s="618"/>
      <c r="P28" s="482"/>
    </row>
    <row r="29" spans="1:16" x14ac:dyDescent="0.3">
      <c r="A29" s="2" t="s">
        <v>20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18"/>
      <c r="M29" s="618"/>
      <c r="N29" s="480"/>
      <c r="O29" s="618"/>
      <c r="P29" s="482"/>
    </row>
    <row r="30" spans="1:16" x14ac:dyDescent="0.3">
      <c r="A30" s="2" t="s">
        <v>22</v>
      </c>
      <c r="B30" s="743" t="s">
        <v>21</v>
      </c>
      <c r="C30" s="743"/>
      <c r="D30" s="743"/>
      <c r="E30" s="743"/>
      <c r="F30" s="743"/>
      <c r="G30" s="743"/>
      <c r="H30" s="4"/>
      <c r="I30" s="4"/>
      <c r="J30" s="4"/>
      <c r="K30" s="480"/>
      <c r="L30" s="618"/>
      <c r="M30" s="618"/>
      <c r="N30" s="480"/>
      <c r="O30" s="618" t="s">
        <v>23</v>
      </c>
      <c r="P30" s="483" t="s">
        <v>24</v>
      </c>
    </row>
    <row r="31" spans="1:16" x14ac:dyDescent="0.3">
      <c r="A31" s="2" t="s">
        <v>25</v>
      </c>
      <c r="B31" s="484" t="s">
        <v>26</v>
      </c>
      <c r="C31" s="484"/>
      <c r="D31" s="484"/>
      <c r="E31" s="484"/>
      <c r="F31" s="484"/>
      <c r="G31" s="484"/>
      <c r="H31" s="73"/>
      <c r="I31" s="73"/>
      <c r="J31" s="73"/>
      <c r="K31" s="480"/>
      <c r="L31" s="618"/>
      <c r="M31" s="618"/>
      <c r="N31" s="480"/>
      <c r="O31" s="618" t="s">
        <v>27</v>
      </c>
      <c r="P31" s="482">
        <v>86636470</v>
      </c>
    </row>
    <row r="32" spans="1:16" x14ac:dyDescent="0.3">
      <c r="A32" s="2" t="s">
        <v>28</v>
      </c>
      <c r="B32" s="485" t="s">
        <v>29</v>
      </c>
      <c r="C32" s="485"/>
      <c r="D32" s="485"/>
      <c r="E32" s="485"/>
      <c r="F32" s="485"/>
      <c r="G32" s="485"/>
      <c r="H32" s="73"/>
      <c r="I32" s="73"/>
      <c r="J32" s="73"/>
      <c r="K32" s="480"/>
      <c r="L32" s="618"/>
      <c r="M32" s="618"/>
      <c r="N32" s="480"/>
      <c r="O32" s="618" t="s">
        <v>30</v>
      </c>
      <c r="P32" s="486">
        <v>383</v>
      </c>
    </row>
    <row r="33" spans="1:16" ht="14.4" customHeight="1" x14ac:dyDescent="0.3">
      <c r="A33" s="744" t="s">
        <v>31</v>
      </c>
      <c r="B33" s="744" t="s">
        <v>32</v>
      </c>
      <c r="C33" s="744" t="s">
        <v>33</v>
      </c>
      <c r="D33" s="744" t="s">
        <v>34</v>
      </c>
      <c r="E33" s="744" t="s">
        <v>35</v>
      </c>
      <c r="F33" s="744" t="s">
        <v>36</v>
      </c>
      <c r="G33" s="744" t="s">
        <v>37</v>
      </c>
      <c r="H33" s="745" t="s">
        <v>38</v>
      </c>
      <c r="I33" s="745"/>
      <c r="J33" s="745"/>
      <c r="K33" s="744" t="s">
        <v>39</v>
      </c>
      <c r="L33" s="744"/>
      <c r="M33" s="744"/>
      <c r="N33" s="744" t="s">
        <v>40</v>
      </c>
      <c r="O33" s="744"/>
      <c r="P33" s="744"/>
    </row>
    <row r="34" spans="1:16" ht="21.6" customHeight="1" x14ac:dyDescent="0.3">
      <c r="A34" s="744"/>
      <c r="B34" s="744"/>
      <c r="C34" s="744"/>
      <c r="D34" s="744"/>
      <c r="E34" s="744"/>
      <c r="F34" s="744"/>
      <c r="G34" s="744"/>
      <c r="H34" s="488">
        <v>45961</v>
      </c>
      <c r="I34" s="617" t="s">
        <v>150</v>
      </c>
      <c r="J34" s="617" t="s">
        <v>151</v>
      </c>
      <c r="K34" s="488">
        <f>H34</f>
        <v>45961</v>
      </c>
      <c r="L34" s="617" t="s">
        <v>150</v>
      </c>
      <c r="M34" s="617" t="s">
        <v>151</v>
      </c>
      <c r="N34" s="488">
        <f>H34</f>
        <v>45961</v>
      </c>
      <c r="O34" s="617" t="s">
        <v>150</v>
      </c>
      <c r="P34" s="617" t="s">
        <v>151</v>
      </c>
    </row>
    <row r="35" spans="1:16" x14ac:dyDescent="0.3">
      <c r="A35" s="616">
        <v>1</v>
      </c>
      <c r="B35" s="616">
        <f t="shared" ref="B35:G35" si="0">SUM(A35+1)</f>
        <v>2</v>
      </c>
      <c r="C35" s="616">
        <f t="shared" si="0"/>
        <v>3</v>
      </c>
      <c r="D35" s="616">
        <f t="shared" si="0"/>
        <v>4</v>
      </c>
      <c r="E35" s="616">
        <f t="shared" si="0"/>
        <v>5</v>
      </c>
      <c r="F35" s="616">
        <f t="shared" si="0"/>
        <v>6</v>
      </c>
      <c r="G35" s="616">
        <f t="shared" si="0"/>
        <v>7</v>
      </c>
      <c r="H35" s="616">
        <v>8</v>
      </c>
      <c r="I35" s="616">
        <v>9</v>
      </c>
      <c r="J35" s="616">
        <v>10</v>
      </c>
      <c r="K35" s="616">
        <v>11</v>
      </c>
      <c r="L35" s="616">
        <v>12</v>
      </c>
      <c r="M35" s="616">
        <v>13</v>
      </c>
      <c r="N35" s="616">
        <v>14</v>
      </c>
      <c r="O35" s="616">
        <v>15</v>
      </c>
      <c r="P35" s="616">
        <v>16</v>
      </c>
    </row>
    <row r="36" spans="1:16" x14ac:dyDescent="0.3">
      <c r="A36" s="746" t="s">
        <v>41</v>
      </c>
      <c r="B36" s="746"/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46"/>
      <c r="P36" s="746"/>
    </row>
    <row r="37" spans="1:16" x14ac:dyDescent="0.3">
      <c r="A37" s="40" t="s">
        <v>42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47</v>
      </c>
      <c r="G37" s="450" t="s">
        <v>48</v>
      </c>
      <c r="H37" s="451">
        <v>3104359.4099999997</v>
      </c>
      <c r="I37" s="451"/>
      <c r="J37" s="451">
        <f>H37+I37</f>
        <v>3104359.4099999997</v>
      </c>
      <c r="K37" s="451">
        <v>3118153.92</v>
      </c>
      <c r="L37" s="451"/>
      <c r="M37" s="451">
        <f>K37+L37</f>
        <v>3118153.92</v>
      </c>
      <c r="N37" s="451">
        <v>3118153.92</v>
      </c>
      <c r="O37" s="451"/>
      <c r="P37" s="451">
        <f>N37+O37</f>
        <v>3118153.92</v>
      </c>
    </row>
    <row r="38" spans="1:16" ht="36" x14ac:dyDescent="0.3">
      <c r="A38" s="36" t="s">
        <v>210</v>
      </c>
      <c r="B38" s="449" t="s">
        <v>43</v>
      </c>
      <c r="C38" s="449" t="s">
        <v>44</v>
      </c>
      <c r="D38" s="450" t="s">
        <v>45</v>
      </c>
      <c r="E38" s="450" t="s">
        <v>46</v>
      </c>
      <c r="F38" s="450" t="s">
        <v>209</v>
      </c>
      <c r="G38" s="450" t="s">
        <v>48</v>
      </c>
      <c r="H38" s="451">
        <v>13794.51</v>
      </c>
      <c r="I38" s="451"/>
      <c r="J38" s="451">
        <f>H38+I38</f>
        <v>13794.51</v>
      </c>
      <c r="K38" s="451">
        <v>0</v>
      </c>
      <c r="L38" s="451"/>
      <c r="M38" s="451">
        <f>K38+L38</f>
        <v>0</v>
      </c>
      <c r="N38" s="451">
        <v>0</v>
      </c>
      <c r="O38" s="451"/>
      <c r="P38" s="451">
        <f>N38+O38</f>
        <v>0</v>
      </c>
    </row>
    <row r="39" spans="1:16" ht="36" x14ac:dyDescent="0.3">
      <c r="A39" s="40" t="s">
        <v>49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214000</v>
      </c>
      <c r="G39" s="452">
        <v>1000</v>
      </c>
      <c r="H39" s="451">
        <v>306982.7</v>
      </c>
      <c r="I39" s="451"/>
      <c r="J39" s="451">
        <f t="shared" ref="J39:J66" si="1">H39+I39</f>
        <v>306982.7</v>
      </c>
      <c r="K39" s="451">
        <v>20000</v>
      </c>
      <c r="L39" s="451"/>
      <c r="M39" s="451">
        <f t="shared" ref="M39:M66" si="2">K39+L39</f>
        <v>20000</v>
      </c>
      <c r="N39" s="451">
        <v>20000</v>
      </c>
      <c r="O39" s="451"/>
      <c r="P39" s="451">
        <f t="shared" ref="P39:P66" si="3">N39+O39</f>
        <v>20000</v>
      </c>
    </row>
    <row r="40" spans="1:16" ht="24" x14ac:dyDescent="0.3">
      <c r="A40" s="40" t="s">
        <v>79</v>
      </c>
      <c r="B40" s="449" t="s">
        <v>43</v>
      </c>
      <c r="C40" s="449" t="s">
        <v>44</v>
      </c>
      <c r="D40" s="450" t="s">
        <v>45</v>
      </c>
      <c r="E40" s="452">
        <v>112</v>
      </c>
      <c r="F40" s="453">
        <v>226800</v>
      </c>
      <c r="G40" s="452">
        <v>1000</v>
      </c>
      <c r="H40" s="451">
        <v>15430</v>
      </c>
      <c r="I40" s="451"/>
      <c r="J40" s="451">
        <f t="shared" si="1"/>
        <v>15430</v>
      </c>
      <c r="K40" s="451"/>
      <c r="L40" s="451"/>
      <c r="M40" s="451"/>
      <c r="N40" s="451"/>
      <c r="O40" s="451"/>
      <c r="P40" s="451"/>
    </row>
    <row r="41" spans="1:16" x14ac:dyDescent="0.3">
      <c r="A41" s="40" t="s">
        <v>50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52</v>
      </c>
      <c r="G41" s="450" t="s">
        <v>48</v>
      </c>
      <c r="H41" s="451">
        <v>939671.16</v>
      </c>
      <c r="I41" s="451"/>
      <c r="J41" s="451">
        <f t="shared" si="1"/>
        <v>939671.16</v>
      </c>
      <c r="K41" s="451">
        <v>941682.48</v>
      </c>
      <c r="L41" s="451"/>
      <c r="M41" s="451">
        <f t="shared" si="2"/>
        <v>941682.48</v>
      </c>
      <c r="N41" s="451">
        <v>941682.48</v>
      </c>
      <c r="O41" s="451"/>
      <c r="P41" s="451">
        <f t="shared" si="3"/>
        <v>941682.48</v>
      </c>
    </row>
    <row r="42" spans="1:16" ht="24" x14ac:dyDescent="0.3">
      <c r="A42" s="40" t="s">
        <v>79</v>
      </c>
      <c r="B42" s="449" t="s">
        <v>43</v>
      </c>
      <c r="C42" s="449" t="s">
        <v>44</v>
      </c>
      <c r="D42" s="450" t="s">
        <v>45</v>
      </c>
      <c r="E42" s="450" t="s">
        <v>51</v>
      </c>
      <c r="F42" s="450" t="s">
        <v>80</v>
      </c>
      <c r="G42" s="450" t="s">
        <v>48</v>
      </c>
      <c r="H42" s="451">
        <v>4659.8500000000004</v>
      </c>
      <c r="I42" s="451"/>
      <c r="J42" s="451">
        <f t="shared" si="1"/>
        <v>4659.8500000000004</v>
      </c>
      <c r="K42" s="451">
        <v>0</v>
      </c>
      <c r="L42" s="451"/>
      <c r="M42" s="451">
        <f t="shared" si="2"/>
        <v>0</v>
      </c>
      <c r="N42" s="451">
        <v>0</v>
      </c>
      <c r="O42" s="451"/>
      <c r="P42" s="451">
        <f t="shared" si="3"/>
        <v>0</v>
      </c>
    </row>
    <row r="43" spans="1:16" x14ac:dyDescent="0.3">
      <c r="A43" s="40" t="s">
        <v>53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55</v>
      </c>
      <c r="G43" s="450" t="s">
        <v>48</v>
      </c>
      <c r="H43" s="451">
        <v>13826.45</v>
      </c>
      <c r="I43" s="451"/>
      <c r="J43" s="451">
        <f t="shared" si="1"/>
        <v>13826.45</v>
      </c>
      <c r="K43" s="451">
        <v>13200</v>
      </c>
      <c r="L43" s="451"/>
      <c r="M43" s="451">
        <f t="shared" si="2"/>
        <v>13200</v>
      </c>
      <c r="N43" s="451">
        <v>14400</v>
      </c>
      <c r="O43" s="451"/>
      <c r="P43" s="451">
        <f t="shared" si="3"/>
        <v>14400</v>
      </c>
    </row>
    <row r="44" spans="1:16" x14ac:dyDescent="0.3">
      <c r="A44" s="40" t="s">
        <v>56</v>
      </c>
      <c r="B44" s="449" t="s">
        <v>43</v>
      </c>
      <c r="C44" s="449" t="s">
        <v>44</v>
      </c>
      <c r="D44" s="450" t="s">
        <v>45</v>
      </c>
      <c r="E44" s="450" t="s">
        <v>54</v>
      </c>
      <c r="F44" s="450" t="s">
        <v>57</v>
      </c>
      <c r="G44" s="450" t="s">
        <v>48</v>
      </c>
      <c r="H44" s="451">
        <v>0</v>
      </c>
      <c r="I44" s="451"/>
      <c r="J44" s="451">
        <f t="shared" si="1"/>
        <v>0</v>
      </c>
      <c r="K44" s="451"/>
      <c r="L44" s="451"/>
      <c r="M44" s="451">
        <f t="shared" si="2"/>
        <v>0</v>
      </c>
      <c r="N44" s="451"/>
      <c r="O44" s="451"/>
      <c r="P44" s="451">
        <f t="shared" si="3"/>
        <v>0</v>
      </c>
    </row>
    <row r="45" spans="1:16" x14ac:dyDescent="0.3">
      <c r="A45" s="40" t="s">
        <v>58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60</v>
      </c>
      <c r="G45" s="450" t="s">
        <v>48</v>
      </c>
      <c r="H45" s="451">
        <v>1579507.94</v>
      </c>
      <c r="I45" s="451"/>
      <c r="J45" s="451">
        <f t="shared" si="1"/>
        <v>1579507.94</v>
      </c>
      <c r="K45" s="451">
        <v>1663178.53</v>
      </c>
      <c r="L45" s="451"/>
      <c r="M45" s="451">
        <f t="shared" si="2"/>
        <v>1663178.53</v>
      </c>
      <c r="N45" s="451">
        <v>1742199.2</v>
      </c>
      <c r="O45" s="451"/>
      <c r="P45" s="451">
        <f t="shared" si="3"/>
        <v>1742199.2</v>
      </c>
    </row>
    <row r="46" spans="1:16" x14ac:dyDescent="0.3">
      <c r="A46" s="40" t="s">
        <v>61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62</v>
      </c>
      <c r="G46" s="450" t="s">
        <v>48</v>
      </c>
      <c r="H46" s="451">
        <v>2603931.2999999998</v>
      </c>
      <c r="I46" s="451"/>
      <c r="J46" s="451">
        <f t="shared" si="1"/>
        <v>2603931.2999999998</v>
      </c>
      <c r="K46" s="451">
        <v>3686539.68</v>
      </c>
      <c r="L46" s="451"/>
      <c r="M46" s="451">
        <f t="shared" si="2"/>
        <v>3686539.68</v>
      </c>
      <c r="N46" s="451">
        <v>3858393.83</v>
      </c>
      <c r="O46" s="451"/>
      <c r="P46" s="451">
        <f t="shared" si="3"/>
        <v>3858393.83</v>
      </c>
    </row>
    <row r="47" spans="1:16" x14ac:dyDescent="0.3">
      <c r="A47" s="40" t="s">
        <v>63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64</v>
      </c>
      <c r="G47" s="450" t="s">
        <v>48</v>
      </c>
      <c r="H47" s="451">
        <v>191606.53</v>
      </c>
      <c r="I47" s="451"/>
      <c r="J47" s="451">
        <f t="shared" si="1"/>
        <v>191606.53</v>
      </c>
      <c r="K47" s="451">
        <v>272469.53999999998</v>
      </c>
      <c r="L47" s="451"/>
      <c r="M47" s="451">
        <f t="shared" si="2"/>
        <v>272469.53999999998</v>
      </c>
      <c r="N47" s="451">
        <v>287640.02</v>
      </c>
      <c r="O47" s="451"/>
      <c r="P47" s="451">
        <f t="shared" si="3"/>
        <v>287640.02</v>
      </c>
    </row>
    <row r="48" spans="1:16" x14ac:dyDescent="0.3">
      <c r="A48" s="40" t="s">
        <v>65</v>
      </c>
      <c r="B48" s="449" t="s">
        <v>43</v>
      </c>
      <c r="C48" s="449" t="s">
        <v>44</v>
      </c>
      <c r="D48" s="450" t="s">
        <v>45</v>
      </c>
      <c r="E48" s="450" t="s">
        <v>59</v>
      </c>
      <c r="F48" s="450" t="s">
        <v>66</v>
      </c>
      <c r="G48" s="450" t="s">
        <v>48</v>
      </c>
      <c r="H48" s="451">
        <v>251490.9</v>
      </c>
      <c r="I48" s="451"/>
      <c r="J48" s="451">
        <f t="shared" si="1"/>
        <v>251490.9</v>
      </c>
      <c r="K48" s="451">
        <v>536497.88</v>
      </c>
      <c r="L48" s="451"/>
      <c r="M48" s="451">
        <f t="shared" si="2"/>
        <v>536497.88</v>
      </c>
      <c r="N48" s="451">
        <v>562394.55000000005</v>
      </c>
      <c r="O48" s="451"/>
      <c r="P48" s="451">
        <f t="shared" si="3"/>
        <v>562394.55000000005</v>
      </c>
    </row>
    <row r="49" spans="1:16" x14ac:dyDescent="0.3">
      <c r="A49" s="81" t="s">
        <v>67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68</v>
      </c>
      <c r="G49" s="450" t="s">
        <v>48</v>
      </c>
      <c r="H49" s="451">
        <v>78821.36</v>
      </c>
      <c r="I49" s="451"/>
      <c r="J49" s="451">
        <f t="shared" si="1"/>
        <v>78821.36</v>
      </c>
      <c r="K49" s="451">
        <v>129337.08</v>
      </c>
      <c r="L49" s="451"/>
      <c r="M49" s="451">
        <f t="shared" si="2"/>
        <v>129337.08</v>
      </c>
      <c r="N49" s="451">
        <v>131873.01999999999</v>
      </c>
      <c r="O49" s="451"/>
      <c r="P49" s="451">
        <f t="shared" si="3"/>
        <v>131873.01999999999</v>
      </c>
    </row>
    <row r="50" spans="1:16" ht="24" x14ac:dyDescent="0.3">
      <c r="A50" s="81" t="s">
        <v>289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288</v>
      </c>
      <c r="G50" s="450" t="s">
        <v>48</v>
      </c>
      <c r="H50" s="451">
        <v>19000</v>
      </c>
      <c r="I50" s="451"/>
      <c r="J50" s="451">
        <f t="shared" si="1"/>
        <v>19000</v>
      </c>
      <c r="K50" s="451">
        <v>0</v>
      </c>
      <c r="L50" s="451"/>
      <c r="M50" s="451">
        <f t="shared" si="2"/>
        <v>0</v>
      </c>
      <c r="N50" s="451">
        <v>0</v>
      </c>
      <c r="O50" s="451"/>
      <c r="P50" s="451">
        <f t="shared" si="3"/>
        <v>0</v>
      </c>
    </row>
    <row r="51" spans="1:16" ht="24" x14ac:dyDescent="0.3">
      <c r="A51" s="40" t="s">
        <v>69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70</v>
      </c>
      <c r="G51" s="450" t="s">
        <v>48</v>
      </c>
      <c r="H51" s="451">
        <v>215400</v>
      </c>
      <c r="I51" s="451"/>
      <c r="J51" s="451">
        <f t="shared" si="1"/>
        <v>215400</v>
      </c>
      <c r="K51" s="451">
        <v>35400</v>
      </c>
      <c r="L51" s="451"/>
      <c r="M51" s="451">
        <f t="shared" si="2"/>
        <v>35400</v>
      </c>
      <c r="N51" s="451">
        <v>39000</v>
      </c>
      <c r="O51" s="451"/>
      <c r="P51" s="451">
        <f t="shared" si="3"/>
        <v>39000</v>
      </c>
    </row>
    <row r="52" spans="1:16" x14ac:dyDescent="0.3">
      <c r="A52" s="40" t="s">
        <v>71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72</v>
      </c>
      <c r="G52" s="450" t="s">
        <v>48</v>
      </c>
      <c r="H52" s="451">
        <v>146807.45000000001</v>
      </c>
      <c r="I52" s="451"/>
      <c r="J52" s="451">
        <f t="shared" si="1"/>
        <v>146807.45000000001</v>
      </c>
      <c r="K52" s="451">
        <v>249550</v>
      </c>
      <c r="L52" s="451"/>
      <c r="M52" s="451">
        <f t="shared" si="2"/>
        <v>249550</v>
      </c>
      <c r="N52" s="451">
        <v>263500</v>
      </c>
      <c r="O52" s="451"/>
      <c r="P52" s="451">
        <f t="shared" si="3"/>
        <v>263500</v>
      </c>
    </row>
    <row r="53" spans="1:16" ht="24" x14ac:dyDescent="0.3">
      <c r="A53" s="40" t="s">
        <v>291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290</v>
      </c>
      <c r="G53" s="450" t="s">
        <v>48</v>
      </c>
      <c r="H53" s="451">
        <v>604161.47</v>
      </c>
      <c r="I53" s="451"/>
      <c r="J53" s="451">
        <f t="shared" si="1"/>
        <v>604161.47</v>
      </c>
      <c r="K53" s="451">
        <v>0</v>
      </c>
      <c r="L53" s="451"/>
      <c r="M53" s="451">
        <f t="shared" si="2"/>
        <v>0</v>
      </c>
      <c r="N53" s="451">
        <v>0</v>
      </c>
      <c r="O53" s="451"/>
      <c r="P53" s="451">
        <f t="shared" si="3"/>
        <v>0</v>
      </c>
    </row>
    <row r="54" spans="1:16" x14ac:dyDescent="0.3">
      <c r="A54" s="40" t="s">
        <v>73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74</v>
      </c>
      <c r="G54" s="450" t="s">
        <v>48</v>
      </c>
      <c r="H54" s="451">
        <v>80000</v>
      </c>
      <c r="I54" s="451"/>
      <c r="J54" s="451">
        <f t="shared" si="1"/>
        <v>80000</v>
      </c>
      <c r="K54" s="451">
        <v>50000</v>
      </c>
      <c r="L54" s="451"/>
      <c r="M54" s="451">
        <f t="shared" si="2"/>
        <v>50000</v>
      </c>
      <c r="N54" s="451">
        <v>50000</v>
      </c>
      <c r="O54" s="451"/>
      <c r="P54" s="451">
        <f t="shared" si="3"/>
        <v>50000</v>
      </c>
    </row>
    <row r="55" spans="1:16" x14ac:dyDescent="0.3">
      <c r="A55" s="40" t="s">
        <v>75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76</v>
      </c>
      <c r="G55" s="450" t="s">
        <v>48</v>
      </c>
      <c r="H55" s="451">
        <v>0</v>
      </c>
      <c r="I55" s="451"/>
      <c r="J55" s="451">
        <f t="shared" si="1"/>
        <v>0</v>
      </c>
      <c r="K55" s="451">
        <v>10000</v>
      </c>
      <c r="L55" s="451"/>
      <c r="M55" s="451">
        <f t="shared" si="2"/>
        <v>10000</v>
      </c>
      <c r="N55" s="451">
        <v>10000</v>
      </c>
      <c r="O55" s="451"/>
      <c r="P55" s="451">
        <f t="shared" si="3"/>
        <v>10000</v>
      </c>
    </row>
    <row r="56" spans="1:16" x14ac:dyDescent="0.3">
      <c r="A56" s="40" t="s">
        <v>77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78</v>
      </c>
      <c r="G56" s="450" t="s">
        <v>48</v>
      </c>
      <c r="H56" s="451">
        <v>169131.68</v>
      </c>
      <c r="I56" s="451"/>
      <c r="J56" s="451">
        <f t="shared" si="1"/>
        <v>169131.68</v>
      </c>
      <c r="K56" s="451">
        <v>78564.2</v>
      </c>
      <c r="L56" s="451"/>
      <c r="M56" s="451">
        <f t="shared" si="2"/>
        <v>78564.2</v>
      </c>
      <c r="N56" s="451">
        <v>83749.440000000002</v>
      </c>
      <c r="O56" s="451"/>
      <c r="P56" s="451">
        <f t="shared" si="3"/>
        <v>83749.440000000002</v>
      </c>
    </row>
    <row r="57" spans="1:16" ht="24" x14ac:dyDescent="0.3">
      <c r="A57" s="40" t="s">
        <v>79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80</v>
      </c>
      <c r="G57" s="450" t="s">
        <v>48</v>
      </c>
      <c r="H57" s="451">
        <v>288492</v>
      </c>
      <c r="I57" s="451"/>
      <c r="J57" s="451">
        <f t="shared" si="1"/>
        <v>288492</v>
      </c>
      <c r="K57" s="451">
        <v>233902.72</v>
      </c>
      <c r="L57" s="451"/>
      <c r="M57" s="451">
        <f t="shared" si="2"/>
        <v>233902.72</v>
      </c>
      <c r="N57" s="451">
        <v>243492.73</v>
      </c>
      <c r="O57" s="451"/>
      <c r="P57" s="451">
        <f t="shared" si="3"/>
        <v>243492.73</v>
      </c>
    </row>
    <row r="58" spans="1:16" x14ac:dyDescent="0.3">
      <c r="A58" s="40" t="s">
        <v>81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82</v>
      </c>
      <c r="G58" s="450" t="s">
        <v>48</v>
      </c>
      <c r="H58" s="451">
        <v>56680</v>
      </c>
      <c r="I58" s="451"/>
      <c r="J58" s="451">
        <f t="shared" si="1"/>
        <v>56680</v>
      </c>
      <c r="K58" s="451">
        <v>50000</v>
      </c>
      <c r="L58" s="451"/>
      <c r="M58" s="451">
        <f t="shared" si="2"/>
        <v>50000</v>
      </c>
      <c r="N58" s="451">
        <v>50000</v>
      </c>
      <c r="O58" s="451"/>
      <c r="P58" s="451">
        <f t="shared" si="3"/>
        <v>50000</v>
      </c>
    </row>
    <row r="59" spans="1:16" ht="24" x14ac:dyDescent="0.3">
      <c r="A59" s="40" t="s">
        <v>83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84</v>
      </c>
      <c r="G59" s="450" t="s">
        <v>48</v>
      </c>
      <c r="H59" s="451">
        <v>40000</v>
      </c>
      <c r="I59" s="451"/>
      <c r="J59" s="451">
        <f t="shared" si="1"/>
        <v>40000</v>
      </c>
      <c r="K59" s="451">
        <v>40000</v>
      </c>
      <c r="L59" s="451"/>
      <c r="M59" s="451">
        <f t="shared" si="2"/>
        <v>40000</v>
      </c>
      <c r="N59" s="451">
        <v>40000</v>
      </c>
      <c r="O59" s="451"/>
      <c r="P59" s="451">
        <f t="shared" si="3"/>
        <v>40000</v>
      </c>
    </row>
    <row r="60" spans="1:16" x14ac:dyDescent="0.3">
      <c r="A60" s="82" t="s">
        <v>85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86</v>
      </c>
      <c r="G60" s="450" t="s">
        <v>48</v>
      </c>
      <c r="H60" s="451">
        <v>30000</v>
      </c>
      <c r="I60" s="451"/>
      <c r="J60" s="451">
        <f t="shared" si="1"/>
        <v>30000</v>
      </c>
      <c r="K60" s="451">
        <v>30000</v>
      </c>
      <c r="L60" s="451"/>
      <c r="M60" s="451">
        <f t="shared" si="2"/>
        <v>30000</v>
      </c>
      <c r="N60" s="451">
        <v>30000</v>
      </c>
      <c r="O60" s="451"/>
      <c r="P60" s="451">
        <f t="shared" si="3"/>
        <v>30000</v>
      </c>
    </row>
    <row r="61" spans="1:16" x14ac:dyDescent="0.3">
      <c r="A61" s="40" t="s">
        <v>87</v>
      </c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88</v>
      </c>
      <c r="G61" s="450" t="s">
        <v>48</v>
      </c>
      <c r="H61" s="451">
        <v>1330236</v>
      </c>
      <c r="I61" s="451"/>
      <c r="J61" s="451">
        <f t="shared" si="1"/>
        <v>1330236</v>
      </c>
      <c r="K61" s="451">
        <v>1330236</v>
      </c>
      <c r="L61" s="451"/>
      <c r="M61" s="451">
        <f t="shared" si="2"/>
        <v>1330236</v>
      </c>
      <c r="N61" s="451">
        <v>1330236</v>
      </c>
      <c r="O61" s="451"/>
      <c r="P61" s="451">
        <f t="shared" si="3"/>
        <v>1330236</v>
      </c>
    </row>
    <row r="62" spans="1:16" x14ac:dyDescent="0.3">
      <c r="A62" s="40"/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90</v>
      </c>
      <c r="G62" s="450" t="s">
        <v>48</v>
      </c>
      <c r="H62" s="451">
        <v>70138</v>
      </c>
      <c r="I62" s="451"/>
      <c r="J62" s="451">
        <f t="shared" si="1"/>
        <v>70138</v>
      </c>
      <c r="K62" s="451"/>
      <c r="L62" s="451"/>
      <c r="M62" s="451"/>
      <c r="N62" s="451"/>
      <c r="O62" s="451"/>
      <c r="P62" s="451"/>
    </row>
    <row r="63" spans="1:16" x14ac:dyDescent="0.3">
      <c r="A63" s="40" t="s">
        <v>91</v>
      </c>
      <c r="B63" s="449" t="s">
        <v>43</v>
      </c>
      <c r="C63" s="449" t="s">
        <v>44</v>
      </c>
      <c r="D63" s="450" t="s">
        <v>45</v>
      </c>
      <c r="E63" s="450" t="s">
        <v>54</v>
      </c>
      <c r="F63" s="450" t="s">
        <v>92</v>
      </c>
      <c r="G63" s="450" t="s">
        <v>48</v>
      </c>
      <c r="H63" s="451">
        <v>166942.54999999999</v>
      </c>
      <c r="I63" s="451"/>
      <c r="J63" s="451">
        <f t="shared" si="1"/>
        <v>166942.54999999999</v>
      </c>
      <c r="K63" s="451">
        <v>80000</v>
      </c>
      <c r="L63" s="451"/>
      <c r="M63" s="451">
        <f t="shared" si="2"/>
        <v>80000</v>
      </c>
      <c r="N63" s="451">
        <v>80000</v>
      </c>
      <c r="O63" s="451"/>
      <c r="P63" s="451">
        <f t="shared" si="3"/>
        <v>80000</v>
      </c>
    </row>
    <row r="64" spans="1:16" x14ac:dyDescent="0.3">
      <c r="A64" s="40" t="s">
        <v>93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95</v>
      </c>
      <c r="G64" s="450" t="s">
        <v>48</v>
      </c>
      <c r="H64" s="451">
        <v>1256402</v>
      </c>
      <c r="I64" s="451"/>
      <c r="J64" s="451">
        <f t="shared" si="1"/>
        <v>1256402</v>
      </c>
      <c r="K64" s="451">
        <v>1256402</v>
      </c>
      <c r="L64" s="451"/>
      <c r="M64" s="451">
        <f t="shared" si="2"/>
        <v>1256402</v>
      </c>
      <c r="N64" s="451">
        <v>1256402</v>
      </c>
      <c r="O64" s="451"/>
      <c r="P64" s="451">
        <f t="shared" si="3"/>
        <v>1256402</v>
      </c>
    </row>
    <row r="65" spans="1:16" x14ac:dyDescent="0.3">
      <c r="A65" s="40" t="s">
        <v>96</v>
      </c>
      <c r="B65" s="449" t="s">
        <v>43</v>
      </c>
      <c r="C65" s="449" t="s">
        <v>44</v>
      </c>
      <c r="D65" s="450" t="s">
        <v>45</v>
      </c>
      <c r="E65" s="450" t="s">
        <v>94</v>
      </c>
      <c r="F65" s="450" t="s">
        <v>97</v>
      </c>
      <c r="G65" s="450" t="s">
        <v>48</v>
      </c>
      <c r="H65" s="451">
        <v>16817</v>
      </c>
      <c r="I65" s="451"/>
      <c r="J65" s="451">
        <f t="shared" si="1"/>
        <v>16817</v>
      </c>
      <c r="K65" s="451">
        <v>16817</v>
      </c>
      <c r="L65" s="451"/>
      <c r="M65" s="451">
        <f t="shared" si="2"/>
        <v>16817</v>
      </c>
      <c r="N65" s="451">
        <v>16817</v>
      </c>
      <c r="O65" s="451"/>
      <c r="P65" s="451">
        <f t="shared" si="3"/>
        <v>16817</v>
      </c>
    </row>
    <row r="66" spans="1:16" ht="24" x14ac:dyDescent="0.3">
      <c r="A66" s="40" t="s">
        <v>229</v>
      </c>
      <c r="B66" s="449" t="s">
        <v>43</v>
      </c>
      <c r="C66" s="449" t="s">
        <v>44</v>
      </c>
      <c r="D66" s="450" t="s">
        <v>45</v>
      </c>
      <c r="E66" s="450" t="s">
        <v>227</v>
      </c>
      <c r="F66" s="450" t="s">
        <v>228</v>
      </c>
      <c r="G66" s="450" t="s">
        <v>48</v>
      </c>
      <c r="H66" s="451">
        <v>95.75</v>
      </c>
      <c r="I66" s="451"/>
      <c r="J66" s="451">
        <f t="shared" si="1"/>
        <v>95.75</v>
      </c>
      <c r="K66" s="451">
        <v>0</v>
      </c>
      <c r="L66" s="451"/>
      <c r="M66" s="451">
        <f t="shared" si="2"/>
        <v>0</v>
      </c>
      <c r="N66" s="451">
        <v>0</v>
      </c>
      <c r="O66" s="451"/>
      <c r="P66" s="451">
        <f t="shared" si="3"/>
        <v>0</v>
      </c>
    </row>
    <row r="67" spans="1:16" x14ac:dyDescent="0.3">
      <c r="A67" s="672" t="s">
        <v>98</v>
      </c>
      <c r="B67" s="672"/>
      <c r="C67" s="672"/>
      <c r="D67" s="672"/>
      <c r="E67" s="672"/>
      <c r="F67" s="672"/>
      <c r="G67" s="672"/>
      <c r="H67" s="498">
        <f>SUM(H37:H66)</f>
        <v>13594386.01</v>
      </c>
      <c r="I67" s="498">
        <f t="shared" ref="I67:P67" si="4">SUM(I37:I66)</f>
        <v>0</v>
      </c>
      <c r="J67" s="498">
        <f t="shared" si="4"/>
        <v>13594386.01</v>
      </c>
      <c r="K67" s="498">
        <f t="shared" si="4"/>
        <v>13841931.029999999</v>
      </c>
      <c r="L67" s="498">
        <f t="shared" si="4"/>
        <v>0</v>
      </c>
      <c r="M67" s="498">
        <f t="shared" si="4"/>
        <v>13841931.029999999</v>
      </c>
      <c r="N67" s="498">
        <f t="shared" si="4"/>
        <v>14169934.189999999</v>
      </c>
      <c r="O67" s="498">
        <f t="shared" si="4"/>
        <v>0</v>
      </c>
      <c r="P67" s="498">
        <f t="shared" si="4"/>
        <v>14169934.189999999</v>
      </c>
    </row>
    <row r="68" spans="1:16" x14ac:dyDescent="0.3">
      <c r="A68" s="746" t="s">
        <v>41</v>
      </c>
      <c r="B68" s="746"/>
      <c r="C68" s="746"/>
      <c r="D68" s="746"/>
      <c r="E68" s="746"/>
      <c r="F68" s="746"/>
      <c r="G68" s="746"/>
      <c r="H68" s="746"/>
      <c r="I68" s="746"/>
      <c r="J68" s="746"/>
      <c r="K68" s="746"/>
      <c r="L68" s="746"/>
      <c r="M68" s="746"/>
      <c r="N68" s="746"/>
      <c r="O68" s="746"/>
      <c r="P68" s="746"/>
    </row>
    <row r="69" spans="1:16" x14ac:dyDescent="0.3">
      <c r="A69" s="613" t="s">
        <v>99</v>
      </c>
      <c r="B69" s="449" t="s">
        <v>43</v>
      </c>
      <c r="C69" s="449" t="s">
        <v>100</v>
      </c>
      <c r="D69" s="450" t="s">
        <v>101</v>
      </c>
      <c r="E69" s="452">
        <v>111</v>
      </c>
      <c r="F69" s="453">
        <v>211000</v>
      </c>
      <c r="G69" s="452">
        <v>1000</v>
      </c>
      <c r="H69" s="451">
        <v>4481666.75</v>
      </c>
      <c r="I69" s="451"/>
      <c r="J69" s="451">
        <f>H69+I69</f>
        <v>4481666.75</v>
      </c>
      <c r="K69" s="451">
        <v>4488786.72</v>
      </c>
      <c r="L69" s="451"/>
      <c r="M69" s="451">
        <f>K69+L69</f>
        <v>4488786.72</v>
      </c>
      <c r="N69" s="451">
        <v>4488786.72</v>
      </c>
      <c r="O69" s="451"/>
      <c r="P69" s="451">
        <f>N69+O69</f>
        <v>4488786.72</v>
      </c>
    </row>
    <row r="70" spans="1:16" x14ac:dyDescent="0.3">
      <c r="A70" s="613" t="s">
        <v>99</v>
      </c>
      <c r="B70" s="449" t="s">
        <v>43</v>
      </c>
      <c r="C70" s="449" t="s">
        <v>100</v>
      </c>
      <c r="D70" s="450" t="s">
        <v>319</v>
      </c>
      <c r="E70" s="452">
        <v>111</v>
      </c>
      <c r="F70" s="453">
        <v>211000</v>
      </c>
      <c r="G70" s="452">
        <v>1000</v>
      </c>
      <c r="H70" s="451">
        <v>79592.929999999993</v>
      </c>
      <c r="I70" s="451"/>
      <c r="J70" s="451">
        <f>H70+I70</f>
        <v>79592.929999999993</v>
      </c>
      <c r="K70" s="451">
        <v>0</v>
      </c>
      <c r="L70" s="451"/>
      <c r="M70" s="451">
        <f t="shared" ref="M70:M107" si="5">K70+L70</f>
        <v>0</v>
      </c>
      <c r="N70" s="451"/>
      <c r="O70" s="451"/>
      <c r="P70" s="451">
        <f t="shared" ref="P70:P107" si="6">N70+O70</f>
        <v>0</v>
      </c>
    </row>
    <row r="71" spans="1:16" ht="36" x14ac:dyDescent="0.3">
      <c r="A71" s="36" t="s">
        <v>210</v>
      </c>
      <c r="B71" s="449" t="s">
        <v>43</v>
      </c>
      <c r="C71" s="449" t="s">
        <v>100</v>
      </c>
      <c r="D71" s="450" t="s">
        <v>101</v>
      </c>
      <c r="E71" s="452">
        <v>111</v>
      </c>
      <c r="F71" s="453">
        <v>266100</v>
      </c>
      <c r="G71" s="452">
        <v>1000</v>
      </c>
      <c r="H71" s="451">
        <v>7119.9699999999993</v>
      </c>
      <c r="I71" s="451"/>
      <c r="J71" s="451">
        <f>H71+I71</f>
        <v>7119.9699999999993</v>
      </c>
      <c r="K71" s="451">
        <v>0</v>
      </c>
      <c r="L71" s="451"/>
      <c r="M71" s="451">
        <f t="shared" si="5"/>
        <v>0</v>
      </c>
      <c r="N71" s="451">
        <v>0</v>
      </c>
      <c r="O71" s="451"/>
      <c r="P71" s="451">
        <f t="shared" si="6"/>
        <v>0</v>
      </c>
    </row>
    <row r="72" spans="1:16" ht="36" x14ac:dyDescent="0.3">
      <c r="A72" s="40" t="s">
        <v>49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214000</v>
      </c>
      <c r="G72" s="452">
        <v>1000</v>
      </c>
      <c r="H72" s="451">
        <v>489390.01999999996</v>
      </c>
      <c r="I72" s="451"/>
      <c r="J72" s="451">
        <f t="shared" ref="J72:J108" si="7">H72+I72</f>
        <v>489390.01999999996</v>
      </c>
      <c r="K72" s="451">
        <v>20000</v>
      </c>
      <c r="L72" s="451"/>
      <c r="M72" s="451">
        <f t="shared" si="5"/>
        <v>20000</v>
      </c>
      <c r="N72" s="451">
        <v>20000</v>
      </c>
      <c r="O72" s="451"/>
      <c r="P72" s="451">
        <f t="shared" si="6"/>
        <v>20000</v>
      </c>
    </row>
    <row r="73" spans="1:16" ht="24" x14ac:dyDescent="0.3">
      <c r="A73" s="40" t="s">
        <v>79</v>
      </c>
      <c r="B73" s="449" t="s">
        <v>43</v>
      </c>
      <c r="C73" s="449" t="s">
        <v>100</v>
      </c>
      <c r="D73" s="450" t="s">
        <v>101</v>
      </c>
      <c r="E73" s="452">
        <v>112</v>
      </c>
      <c r="F73" s="453">
        <v>226800</v>
      </c>
      <c r="G73" s="452">
        <v>1000</v>
      </c>
      <c r="H73" s="451">
        <v>43210</v>
      </c>
      <c r="I73" s="451"/>
      <c r="J73" s="451">
        <f t="shared" si="7"/>
        <v>43210</v>
      </c>
      <c r="K73" s="451">
        <v>0</v>
      </c>
      <c r="L73" s="451"/>
      <c r="M73" s="451">
        <f t="shared" si="5"/>
        <v>0</v>
      </c>
      <c r="N73" s="451">
        <v>0</v>
      </c>
      <c r="O73" s="451"/>
      <c r="P73" s="451">
        <f t="shared" si="6"/>
        <v>0</v>
      </c>
    </row>
    <row r="74" spans="1:16" x14ac:dyDescent="0.3">
      <c r="A74" s="613" t="s">
        <v>50</v>
      </c>
      <c r="B74" s="449" t="s">
        <v>43</v>
      </c>
      <c r="C74" s="449" t="s">
        <v>100</v>
      </c>
      <c r="D74" s="450" t="s">
        <v>101</v>
      </c>
      <c r="E74" s="452">
        <v>119</v>
      </c>
      <c r="F74" s="452">
        <v>213000</v>
      </c>
      <c r="G74" s="452">
        <v>1000</v>
      </c>
      <c r="H74" s="451">
        <v>1345221.75</v>
      </c>
      <c r="I74" s="451"/>
      <c r="J74" s="451">
        <f t="shared" si="7"/>
        <v>1345221.75</v>
      </c>
      <c r="K74" s="451">
        <v>1355613.59</v>
      </c>
      <c r="L74" s="451"/>
      <c r="M74" s="451">
        <f t="shared" si="5"/>
        <v>1355613.59</v>
      </c>
      <c r="N74" s="451">
        <v>1355613.59</v>
      </c>
      <c r="O74" s="451"/>
      <c r="P74" s="451">
        <f t="shared" si="6"/>
        <v>1355613.59</v>
      </c>
    </row>
    <row r="75" spans="1:16" x14ac:dyDescent="0.3">
      <c r="A75" s="613" t="s">
        <v>50</v>
      </c>
      <c r="B75" s="449" t="s">
        <v>43</v>
      </c>
      <c r="C75" s="449" t="s">
        <v>100</v>
      </c>
      <c r="D75" s="450" t="s">
        <v>319</v>
      </c>
      <c r="E75" s="452">
        <v>119</v>
      </c>
      <c r="F75" s="452">
        <v>213000</v>
      </c>
      <c r="G75" s="452">
        <v>1000</v>
      </c>
      <c r="H75" s="451">
        <v>24037.07</v>
      </c>
      <c r="I75" s="451"/>
      <c r="J75" s="451">
        <f t="shared" si="7"/>
        <v>24037.07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ht="24" x14ac:dyDescent="0.3">
      <c r="A76" s="40" t="s">
        <v>79</v>
      </c>
      <c r="B76" s="449" t="s">
        <v>43</v>
      </c>
      <c r="C76" s="449" t="s">
        <v>100</v>
      </c>
      <c r="D76" s="450" t="s">
        <v>101</v>
      </c>
      <c r="E76" s="452">
        <v>119</v>
      </c>
      <c r="F76" s="452">
        <v>226800</v>
      </c>
      <c r="G76" s="452">
        <v>1000</v>
      </c>
      <c r="H76" s="451">
        <v>10391.84</v>
      </c>
      <c r="I76" s="451"/>
      <c r="J76" s="451">
        <f t="shared" si="7"/>
        <v>10391.84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613" t="s">
        <v>53</v>
      </c>
      <c r="B77" s="449" t="s">
        <v>43</v>
      </c>
      <c r="C77" s="449" t="s">
        <v>100</v>
      </c>
      <c r="D77" s="450" t="s">
        <v>101</v>
      </c>
      <c r="E77" s="452">
        <v>244</v>
      </c>
      <c r="F77" s="452">
        <v>221100</v>
      </c>
      <c r="G77" s="452">
        <v>1000</v>
      </c>
      <c r="H77" s="451">
        <v>300</v>
      </c>
      <c r="I77" s="451"/>
      <c r="J77" s="451">
        <f t="shared" si="7"/>
        <v>300</v>
      </c>
      <c r="K77" s="451">
        <v>0</v>
      </c>
      <c r="L77" s="451"/>
      <c r="M77" s="451">
        <f t="shared" si="5"/>
        <v>0</v>
      </c>
      <c r="N77" s="451">
        <v>0</v>
      </c>
      <c r="O77" s="451"/>
      <c r="P77" s="451">
        <f t="shared" si="6"/>
        <v>0</v>
      </c>
    </row>
    <row r="78" spans="1:16" x14ac:dyDescent="0.3">
      <c r="A78" s="81" t="s">
        <v>58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60</v>
      </c>
      <c r="G78" s="450" t="s">
        <v>48</v>
      </c>
      <c r="H78" s="451">
        <v>5708068.0700000003</v>
      </c>
      <c r="I78" s="451"/>
      <c r="J78" s="451">
        <f t="shared" si="7"/>
        <v>5708068.0700000003</v>
      </c>
      <c r="K78" s="451">
        <v>4226794.0999999996</v>
      </c>
      <c r="L78" s="451"/>
      <c r="M78" s="451">
        <f t="shared" si="5"/>
        <v>4226794.0999999996</v>
      </c>
      <c r="N78" s="451">
        <v>4420314.8899999997</v>
      </c>
      <c r="O78" s="451"/>
      <c r="P78" s="451">
        <f t="shared" si="6"/>
        <v>4420314.8899999997</v>
      </c>
    </row>
    <row r="79" spans="1:16" x14ac:dyDescent="0.3">
      <c r="A79" s="40" t="s">
        <v>61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62</v>
      </c>
      <c r="G79" s="450" t="s">
        <v>48</v>
      </c>
      <c r="H79" s="451">
        <v>1343722.52</v>
      </c>
      <c r="I79" s="451"/>
      <c r="J79" s="451">
        <f t="shared" si="7"/>
        <v>1343722.52</v>
      </c>
      <c r="K79" s="451">
        <v>1902380.6</v>
      </c>
      <c r="L79" s="451"/>
      <c r="M79" s="451">
        <f t="shared" si="5"/>
        <v>1902380.6</v>
      </c>
      <c r="N79" s="451">
        <v>1983351.63</v>
      </c>
      <c r="O79" s="451"/>
      <c r="P79" s="451">
        <f t="shared" si="6"/>
        <v>1983351.63</v>
      </c>
    </row>
    <row r="80" spans="1:16" x14ac:dyDescent="0.3">
      <c r="A80" s="40" t="s">
        <v>63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64</v>
      </c>
      <c r="G80" s="450" t="s">
        <v>48</v>
      </c>
      <c r="H80" s="451">
        <v>121057.60000000001</v>
      </c>
      <c r="I80" s="451"/>
      <c r="J80" s="451">
        <f t="shared" si="7"/>
        <v>121057.60000000001</v>
      </c>
      <c r="K80" s="451">
        <v>172092.96</v>
      </c>
      <c r="L80" s="451"/>
      <c r="M80" s="451">
        <f t="shared" si="5"/>
        <v>172092.96</v>
      </c>
      <c r="N80" s="451">
        <v>179678.2</v>
      </c>
      <c r="O80" s="451"/>
      <c r="P80" s="451">
        <f t="shared" si="6"/>
        <v>179678.2</v>
      </c>
    </row>
    <row r="81" spans="1:16" x14ac:dyDescent="0.3">
      <c r="A81" s="40" t="s">
        <v>65</v>
      </c>
      <c r="B81" s="449" t="s">
        <v>43</v>
      </c>
      <c r="C81" s="449" t="s">
        <v>100</v>
      </c>
      <c r="D81" s="450" t="s">
        <v>101</v>
      </c>
      <c r="E81" s="450" t="s">
        <v>59</v>
      </c>
      <c r="F81" s="450" t="s">
        <v>66</v>
      </c>
      <c r="G81" s="450" t="s">
        <v>48</v>
      </c>
      <c r="H81" s="451">
        <v>182131.20000000001</v>
      </c>
      <c r="I81" s="451"/>
      <c r="J81" s="451">
        <f t="shared" si="7"/>
        <v>182131.20000000001</v>
      </c>
      <c r="K81" s="451">
        <v>295668.96000000002</v>
      </c>
      <c r="L81" s="451"/>
      <c r="M81" s="451">
        <f t="shared" si="5"/>
        <v>295668.96000000002</v>
      </c>
      <c r="N81" s="451">
        <v>308699.12</v>
      </c>
      <c r="O81" s="451"/>
      <c r="P81" s="451">
        <f t="shared" si="6"/>
        <v>308699.12</v>
      </c>
    </row>
    <row r="82" spans="1:16" x14ac:dyDescent="0.3">
      <c r="A82" s="81" t="s">
        <v>67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68</v>
      </c>
      <c r="G82" s="450" t="s">
        <v>48</v>
      </c>
      <c r="H82" s="451">
        <v>48037.41</v>
      </c>
      <c r="I82" s="451"/>
      <c r="J82" s="451">
        <f t="shared" si="7"/>
        <v>48037.41</v>
      </c>
      <c r="K82" s="451">
        <v>84527.22</v>
      </c>
      <c r="L82" s="451"/>
      <c r="M82" s="451">
        <f t="shared" si="5"/>
        <v>84527.22</v>
      </c>
      <c r="N82" s="451">
        <v>86184.55</v>
      </c>
      <c r="O82" s="451"/>
      <c r="P82" s="451">
        <f t="shared" si="6"/>
        <v>86184.55</v>
      </c>
    </row>
    <row r="83" spans="1:16" ht="24" x14ac:dyDescent="0.3">
      <c r="A83" s="81" t="s">
        <v>289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288</v>
      </c>
      <c r="G83" s="450" t="s">
        <v>48</v>
      </c>
      <c r="H83" s="451">
        <v>56000</v>
      </c>
      <c r="I83" s="451"/>
      <c r="J83" s="451">
        <f t="shared" si="7"/>
        <v>56000</v>
      </c>
      <c r="K83" s="451">
        <v>0</v>
      </c>
      <c r="L83" s="451"/>
      <c r="M83" s="451">
        <f t="shared" si="5"/>
        <v>0</v>
      </c>
      <c r="N83" s="451">
        <v>0</v>
      </c>
      <c r="O83" s="451"/>
      <c r="P83" s="451">
        <f t="shared" si="6"/>
        <v>0</v>
      </c>
    </row>
    <row r="84" spans="1:16" ht="24" x14ac:dyDescent="0.3">
      <c r="A84" s="40" t="s">
        <v>69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70</v>
      </c>
      <c r="G84" s="450" t="s">
        <v>48</v>
      </c>
      <c r="H84" s="451">
        <v>13000</v>
      </c>
      <c r="I84" s="451"/>
      <c r="J84" s="451">
        <f t="shared" si="7"/>
        <v>13000</v>
      </c>
      <c r="K84" s="451">
        <v>18000</v>
      </c>
      <c r="L84" s="451"/>
      <c r="M84" s="451">
        <f t="shared" si="5"/>
        <v>18000</v>
      </c>
      <c r="N84" s="451">
        <v>22500</v>
      </c>
      <c r="O84" s="451"/>
      <c r="P84" s="451">
        <f t="shared" si="6"/>
        <v>22500</v>
      </c>
    </row>
    <row r="85" spans="1:16" ht="24" x14ac:dyDescent="0.3">
      <c r="A85" s="81" t="s">
        <v>102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72</v>
      </c>
      <c r="G85" s="450" t="s">
        <v>48</v>
      </c>
      <c r="H85" s="451">
        <v>120200</v>
      </c>
      <c r="I85" s="451"/>
      <c r="J85" s="451">
        <f t="shared" si="7"/>
        <v>120200</v>
      </c>
      <c r="K85" s="451">
        <v>85500</v>
      </c>
      <c r="L85" s="451"/>
      <c r="M85" s="451">
        <f t="shared" si="5"/>
        <v>85500</v>
      </c>
      <c r="N85" s="451">
        <v>106875</v>
      </c>
      <c r="O85" s="451"/>
      <c r="P85" s="451">
        <f t="shared" si="6"/>
        <v>106875</v>
      </c>
    </row>
    <row r="86" spans="1:16" ht="24" x14ac:dyDescent="0.3">
      <c r="A86" s="40" t="s">
        <v>291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290</v>
      </c>
      <c r="G86" s="450" t="s">
        <v>48</v>
      </c>
      <c r="H86" s="451">
        <v>133819.6</v>
      </c>
      <c r="I86" s="451"/>
      <c r="J86" s="451">
        <f t="shared" si="7"/>
        <v>133819.6</v>
      </c>
      <c r="K86" s="451"/>
      <c r="L86" s="451"/>
      <c r="M86" s="451"/>
      <c r="N86" s="451"/>
      <c r="O86" s="451"/>
      <c r="P86" s="451"/>
    </row>
    <row r="87" spans="1:16" x14ac:dyDescent="0.3">
      <c r="A87" s="40" t="s">
        <v>73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74</v>
      </c>
      <c r="G87" s="450" t="s">
        <v>48</v>
      </c>
      <c r="H87" s="451">
        <v>159897.29999999999</v>
      </c>
      <c r="I87" s="451"/>
      <c r="J87" s="451">
        <f t="shared" si="7"/>
        <v>159897.29999999999</v>
      </c>
      <c r="K87" s="451">
        <v>100000</v>
      </c>
      <c r="L87" s="451"/>
      <c r="M87" s="451">
        <f t="shared" si="5"/>
        <v>100000</v>
      </c>
      <c r="N87" s="451">
        <v>100000</v>
      </c>
      <c r="O87" s="451"/>
      <c r="P87" s="451">
        <f t="shared" si="6"/>
        <v>100000</v>
      </c>
    </row>
    <row r="88" spans="1:16" x14ac:dyDescent="0.3">
      <c r="A88" s="40" t="s">
        <v>75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76</v>
      </c>
      <c r="G88" s="450" t="s">
        <v>48</v>
      </c>
      <c r="H88" s="451">
        <v>0</v>
      </c>
      <c r="I88" s="451"/>
      <c r="J88" s="451">
        <f t="shared" si="7"/>
        <v>0</v>
      </c>
      <c r="K88" s="454"/>
      <c r="L88" s="454"/>
      <c r="M88" s="451">
        <f t="shared" si="5"/>
        <v>0</v>
      </c>
      <c r="N88" s="454"/>
      <c r="O88" s="451"/>
      <c r="P88" s="451">
        <f t="shared" si="6"/>
        <v>0</v>
      </c>
    </row>
    <row r="89" spans="1:16" x14ac:dyDescent="0.3">
      <c r="A89" s="40" t="s">
        <v>77</v>
      </c>
      <c r="B89" s="449" t="s">
        <v>43</v>
      </c>
      <c r="C89" s="449" t="s">
        <v>100</v>
      </c>
      <c r="D89" s="450" t="s">
        <v>101</v>
      </c>
      <c r="E89" s="450" t="s">
        <v>54</v>
      </c>
      <c r="F89" s="450" t="s">
        <v>78</v>
      </c>
      <c r="G89" s="450" t="s">
        <v>48</v>
      </c>
      <c r="H89" s="451">
        <v>69915.839999999997</v>
      </c>
      <c r="I89" s="451"/>
      <c r="J89" s="451">
        <f t="shared" si="7"/>
        <v>69915.839999999997</v>
      </c>
      <c r="K89" s="451">
        <v>99250</v>
      </c>
      <c r="L89" s="451"/>
      <c r="M89" s="451">
        <f t="shared" si="5"/>
        <v>99250</v>
      </c>
      <c r="N89" s="451">
        <v>124062.5</v>
      </c>
      <c r="O89" s="451"/>
      <c r="P89" s="451">
        <f t="shared" si="6"/>
        <v>124062.5</v>
      </c>
    </row>
    <row r="90" spans="1:16" x14ac:dyDescent="0.3">
      <c r="A90" s="613" t="s">
        <v>103</v>
      </c>
      <c r="B90" s="455" t="s">
        <v>43</v>
      </c>
      <c r="C90" s="455" t="s">
        <v>100</v>
      </c>
      <c r="D90" s="450" t="s">
        <v>101</v>
      </c>
      <c r="E90" s="616">
        <v>244</v>
      </c>
      <c r="F90" s="457">
        <v>226500</v>
      </c>
      <c r="G90" s="450" t="s">
        <v>48</v>
      </c>
      <c r="H90" s="451">
        <v>195300</v>
      </c>
      <c r="I90" s="451"/>
      <c r="J90" s="451">
        <f t="shared" si="7"/>
        <v>195300</v>
      </c>
      <c r="K90" s="451">
        <v>244125</v>
      </c>
      <c r="L90" s="451"/>
      <c r="M90" s="451">
        <f t="shared" si="5"/>
        <v>244125</v>
      </c>
      <c r="N90" s="451">
        <v>305156.25</v>
      </c>
      <c r="O90" s="451"/>
      <c r="P90" s="451">
        <f t="shared" si="6"/>
        <v>305156.25</v>
      </c>
    </row>
    <row r="91" spans="1:16" ht="24" x14ac:dyDescent="0.3">
      <c r="A91" s="40" t="s">
        <v>79</v>
      </c>
      <c r="B91" s="455" t="s">
        <v>43</v>
      </c>
      <c r="C91" s="455" t="s">
        <v>100</v>
      </c>
      <c r="D91" s="450" t="s">
        <v>101</v>
      </c>
      <c r="E91" s="616">
        <v>244</v>
      </c>
      <c r="F91" s="457">
        <v>226800</v>
      </c>
      <c r="G91" s="450" t="s">
        <v>48</v>
      </c>
      <c r="H91" s="451">
        <v>334245</v>
      </c>
      <c r="I91" s="451"/>
      <c r="J91" s="451">
        <f t="shared" si="7"/>
        <v>334245</v>
      </c>
      <c r="K91" s="451">
        <v>337000</v>
      </c>
      <c r="L91" s="451"/>
      <c r="M91" s="451">
        <f t="shared" si="5"/>
        <v>337000</v>
      </c>
      <c r="N91" s="451">
        <v>337000</v>
      </c>
      <c r="O91" s="451"/>
      <c r="P91" s="451">
        <f t="shared" si="6"/>
        <v>337000</v>
      </c>
    </row>
    <row r="92" spans="1:16" x14ac:dyDescent="0.3">
      <c r="A92" s="40" t="s">
        <v>81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82</v>
      </c>
      <c r="G92" s="450" t="s">
        <v>48</v>
      </c>
      <c r="H92" s="451">
        <v>111166</v>
      </c>
      <c r="I92" s="451"/>
      <c r="J92" s="451">
        <f t="shared" si="7"/>
        <v>111166</v>
      </c>
      <c r="K92" s="451">
        <v>100000</v>
      </c>
      <c r="L92" s="451"/>
      <c r="M92" s="451">
        <f t="shared" si="5"/>
        <v>100000</v>
      </c>
      <c r="N92" s="451">
        <v>100000</v>
      </c>
      <c r="O92" s="451"/>
      <c r="P92" s="451">
        <f t="shared" si="6"/>
        <v>100000</v>
      </c>
    </row>
    <row r="93" spans="1:16" x14ac:dyDescent="0.3">
      <c r="A93" s="40" t="s">
        <v>104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0" t="s">
        <v>105</v>
      </c>
      <c r="G93" s="450" t="s">
        <v>48</v>
      </c>
      <c r="H93" s="451">
        <v>14000</v>
      </c>
      <c r="I93" s="451"/>
      <c r="J93" s="451">
        <f t="shared" si="7"/>
        <v>14000</v>
      </c>
      <c r="K93" s="451">
        <v>14000</v>
      </c>
      <c r="L93" s="451"/>
      <c r="M93" s="451">
        <f t="shared" si="5"/>
        <v>14000</v>
      </c>
      <c r="N93" s="451">
        <v>16000</v>
      </c>
      <c r="O93" s="451"/>
      <c r="P93" s="451">
        <f t="shared" si="6"/>
        <v>16000</v>
      </c>
    </row>
    <row r="94" spans="1:16" ht="24" x14ac:dyDescent="0.3">
      <c r="A94" s="40" t="s">
        <v>83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84</v>
      </c>
      <c r="G94" s="450" t="s">
        <v>48</v>
      </c>
      <c r="H94" s="451">
        <v>84163</v>
      </c>
      <c r="I94" s="451"/>
      <c r="J94" s="451">
        <f t="shared" si="7"/>
        <v>84163</v>
      </c>
      <c r="K94" s="451">
        <v>40000</v>
      </c>
      <c r="L94" s="451"/>
      <c r="M94" s="451">
        <f t="shared" si="5"/>
        <v>40000</v>
      </c>
      <c r="N94" s="451">
        <v>40000</v>
      </c>
      <c r="O94" s="451"/>
      <c r="P94" s="451">
        <f t="shared" si="6"/>
        <v>40000</v>
      </c>
    </row>
    <row r="95" spans="1:16" x14ac:dyDescent="0.3">
      <c r="A95" s="82" t="s">
        <v>85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86</v>
      </c>
      <c r="G95" s="450" t="s">
        <v>48</v>
      </c>
      <c r="H95" s="451">
        <v>12890.720000000001</v>
      </c>
      <c r="I95" s="451"/>
      <c r="J95" s="451">
        <f t="shared" si="7"/>
        <v>12890.720000000001</v>
      </c>
      <c r="K95" s="451">
        <v>30000</v>
      </c>
      <c r="L95" s="451"/>
      <c r="M95" s="451">
        <f t="shared" si="5"/>
        <v>30000</v>
      </c>
      <c r="N95" s="451">
        <v>30000</v>
      </c>
      <c r="O95" s="451"/>
      <c r="P95" s="451">
        <f t="shared" si="6"/>
        <v>30000</v>
      </c>
    </row>
    <row r="96" spans="1:16" ht="24" x14ac:dyDescent="0.3">
      <c r="A96" s="82" t="s">
        <v>312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311</v>
      </c>
      <c r="G96" s="450" t="s">
        <v>48</v>
      </c>
      <c r="H96" s="451">
        <v>25800</v>
      </c>
      <c r="I96" s="451"/>
      <c r="J96" s="451">
        <f t="shared" si="7"/>
        <v>25800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82" t="s">
        <v>220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219</v>
      </c>
      <c r="G97" s="450" t="s">
        <v>48</v>
      </c>
      <c r="H97" s="451">
        <v>15800</v>
      </c>
      <c r="I97" s="451"/>
      <c r="J97" s="451">
        <f t="shared" si="7"/>
        <v>15800</v>
      </c>
      <c r="K97" s="451">
        <v>0</v>
      </c>
      <c r="L97" s="451"/>
      <c r="M97" s="451">
        <f t="shared" si="5"/>
        <v>0</v>
      </c>
      <c r="N97" s="451">
        <v>0</v>
      </c>
      <c r="O97" s="451"/>
      <c r="P97" s="451">
        <f t="shared" si="6"/>
        <v>0</v>
      </c>
    </row>
    <row r="98" spans="1:16" x14ac:dyDescent="0.3">
      <c r="A98" s="40" t="s">
        <v>89</v>
      </c>
      <c r="B98" s="449" t="s">
        <v>43</v>
      </c>
      <c r="C98" s="449" t="s">
        <v>100</v>
      </c>
      <c r="D98" s="450" t="s">
        <v>101</v>
      </c>
      <c r="E98" s="450" t="s">
        <v>54</v>
      </c>
      <c r="F98" s="458" t="s">
        <v>90</v>
      </c>
      <c r="G98" s="450" t="s">
        <v>48</v>
      </c>
      <c r="H98" s="451">
        <v>76025</v>
      </c>
      <c r="I98" s="451"/>
      <c r="J98" s="451">
        <f t="shared" si="7"/>
        <v>76025</v>
      </c>
      <c r="K98" s="451">
        <v>40000</v>
      </c>
      <c r="L98" s="451"/>
      <c r="M98" s="451">
        <f t="shared" si="5"/>
        <v>40000</v>
      </c>
      <c r="N98" s="451">
        <v>40000</v>
      </c>
      <c r="O98" s="451"/>
      <c r="P98" s="451">
        <f t="shared" si="6"/>
        <v>40000</v>
      </c>
    </row>
    <row r="99" spans="1:16" x14ac:dyDescent="0.3">
      <c r="A99" s="40" t="s">
        <v>106</v>
      </c>
      <c r="B99" s="459" t="s">
        <v>43</v>
      </c>
      <c r="C99" s="459" t="s">
        <v>100</v>
      </c>
      <c r="D99" s="450" t="s">
        <v>101</v>
      </c>
      <c r="E99" s="458" t="s">
        <v>54</v>
      </c>
      <c r="F99" s="458" t="s">
        <v>107</v>
      </c>
      <c r="G99" s="450" t="s">
        <v>48</v>
      </c>
      <c r="H99" s="451">
        <v>0</v>
      </c>
      <c r="I99" s="451"/>
      <c r="J99" s="451">
        <f t="shared" si="7"/>
        <v>0</v>
      </c>
      <c r="K99" s="451">
        <v>22500</v>
      </c>
      <c r="L99" s="451"/>
      <c r="M99" s="451">
        <f t="shared" si="5"/>
        <v>22500</v>
      </c>
      <c r="N99" s="451">
        <v>22500</v>
      </c>
      <c r="O99" s="451"/>
      <c r="P99" s="451">
        <f t="shared" si="6"/>
        <v>22500</v>
      </c>
    </row>
    <row r="100" spans="1:16" x14ac:dyDescent="0.3">
      <c r="A100" s="40" t="s">
        <v>91</v>
      </c>
      <c r="B100" s="449" t="s">
        <v>43</v>
      </c>
      <c r="C100" s="449" t="s">
        <v>100</v>
      </c>
      <c r="D100" s="450" t="s">
        <v>101</v>
      </c>
      <c r="E100" s="460" t="s">
        <v>54</v>
      </c>
      <c r="F100" s="460" t="s">
        <v>92</v>
      </c>
      <c r="G100" s="460" t="s">
        <v>48</v>
      </c>
      <c r="H100" s="451">
        <v>63935.05</v>
      </c>
      <c r="I100" s="451"/>
      <c r="J100" s="451">
        <f t="shared" si="7"/>
        <v>63935.05</v>
      </c>
      <c r="K100" s="451">
        <v>80000</v>
      </c>
      <c r="L100" s="451"/>
      <c r="M100" s="451">
        <f t="shared" si="5"/>
        <v>80000</v>
      </c>
      <c r="N100" s="451">
        <v>80000</v>
      </c>
      <c r="O100" s="451"/>
      <c r="P100" s="451">
        <f t="shared" si="6"/>
        <v>80000</v>
      </c>
    </row>
    <row r="101" spans="1:16" ht="24" x14ac:dyDescent="0.3">
      <c r="A101" s="40" t="s">
        <v>278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275</v>
      </c>
      <c r="G101" s="460" t="s">
        <v>48</v>
      </c>
      <c r="H101" s="451">
        <v>29461.06</v>
      </c>
      <c r="I101" s="451"/>
      <c r="J101" s="451">
        <f t="shared" si="7"/>
        <v>29461.06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ht="24" x14ac:dyDescent="0.3">
      <c r="A102" s="40" t="s">
        <v>279</v>
      </c>
      <c r="B102" s="449" t="s">
        <v>43</v>
      </c>
      <c r="C102" s="449" t="s">
        <v>100</v>
      </c>
      <c r="D102" s="450" t="s">
        <v>101</v>
      </c>
      <c r="E102" s="460" t="s">
        <v>276</v>
      </c>
      <c r="F102" s="460" t="s">
        <v>277</v>
      </c>
      <c r="G102" s="460" t="s">
        <v>48</v>
      </c>
      <c r="H102" s="451">
        <v>10438</v>
      </c>
      <c r="I102" s="451"/>
      <c r="J102" s="451">
        <f t="shared" si="7"/>
        <v>10438</v>
      </c>
      <c r="K102" s="451">
        <v>0</v>
      </c>
      <c r="L102" s="451"/>
      <c r="M102" s="451">
        <f t="shared" si="5"/>
        <v>0</v>
      </c>
      <c r="N102" s="451">
        <v>0</v>
      </c>
      <c r="O102" s="451"/>
      <c r="P102" s="451">
        <f t="shared" si="6"/>
        <v>0</v>
      </c>
    </row>
    <row r="103" spans="1:16" x14ac:dyDescent="0.3">
      <c r="A103" s="40" t="s">
        <v>93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95</v>
      </c>
      <c r="G103" s="461" t="s">
        <v>48</v>
      </c>
      <c r="H103" s="451">
        <v>60238</v>
      </c>
      <c r="I103" s="451"/>
      <c r="J103" s="451">
        <f t="shared" si="7"/>
        <v>60238</v>
      </c>
      <c r="K103" s="451">
        <v>60238</v>
      </c>
      <c r="L103" s="451"/>
      <c r="M103" s="451">
        <f t="shared" si="5"/>
        <v>60238</v>
      </c>
      <c r="N103" s="451">
        <v>60238</v>
      </c>
      <c r="O103" s="451"/>
      <c r="P103" s="451">
        <f t="shared" si="6"/>
        <v>60238</v>
      </c>
    </row>
    <row r="104" spans="1:16" x14ac:dyDescent="0.3">
      <c r="A104" s="40" t="s">
        <v>108</v>
      </c>
      <c r="B104" s="449" t="s">
        <v>43</v>
      </c>
      <c r="C104" s="449" t="s">
        <v>100</v>
      </c>
      <c r="D104" s="450" t="s">
        <v>101</v>
      </c>
      <c r="E104" s="450" t="s">
        <v>94</v>
      </c>
      <c r="F104" s="461" t="s">
        <v>97</v>
      </c>
      <c r="G104" s="461" t="s">
        <v>48</v>
      </c>
      <c r="H104" s="451">
        <v>25281</v>
      </c>
      <c r="I104" s="451"/>
      <c r="J104" s="451">
        <f t="shared" si="7"/>
        <v>25281</v>
      </c>
      <c r="K104" s="451">
        <v>25281</v>
      </c>
      <c r="L104" s="451"/>
      <c r="M104" s="451">
        <f t="shared" si="5"/>
        <v>25281</v>
      </c>
      <c r="N104" s="451">
        <v>25281</v>
      </c>
      <c r="O104" s="451"/>
      <c r="P104" s="451">
        <f t="shared" si="6"/>
        <v>25281</v>
      </c>
    </row>
    <row r="105" spans="1:16" x14ac:dyDescent="0.3">
      <c r="A105" s="40" t="s">
        <v>109</v>
      </c>
      <c r="B105" s="449" t="s">
        <v>43</v>
      </c>
      <c r="C105" s="449" t="s">
        <v>100</v>
      </c>
      <c r="D105" s="450" t="s">
        <v>101</v>
      </c>
      <c r="E105" s="450" t="s">
        <v>110</v>
      </c>
      <c r="F105" s="461" t="s">
        <v>111</v>
      </c>
      <c r="G105" s="461" t="s">
        <v>48</v>
      </c>
      <c r="H105" s="451">
        <v>37790</v>
      </c>
      <c r="I105" s="451"/>
      <c r="J105" s="451">
        <f t="shared" si="7"/>
        <v>37790</v>
      </c>
      <c r="K105" s="451">
        <v>37790</v>
      </c>
      <c r="L105" s="451"/>
      <c r="M105" s="451">
        <f t="shared" si="5"/>
        <v>37790</v>
      </c>
      <c r="N105" s="451">
        <v>37790</v>
      </c>
      <c r="O105" s="451"/>
      <c r="P105" s="451">
        <f t="shared" si="6"/>
        <v>37790</v>
      </c>
    </row>
    <row r="106" spans="1:16" ht="24" x14ac:dyDescent="0.3">
      <c r="A106" s="40" t="s">
        <v>327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326</v>
      </c>
      <c r="G106" s="461" t="s">
        <v>48</v>
      </c>
      <c r="H106" s="451">
        <v>0.01</v>
      </c>
      <c r="I106" s="451"/>
      <c r="J106" s="451">
        <f t="shared" si="7"/>
        <v>0.01</v>
      </c>
      <c r="K106" s="451"/>
      <c r="L106" s="451"/>
      <c r="M106" s="451"/>
      <c r="N106" s="451"/>
      <c r="O106" s="451"/>
      <c r="P106" s="451"/>
    </row>
    <row r="107" spans="1:16" ht="24" x14ac:dyDescent="0.3">
      <c r="A107" s="40" t="s">
        <v>229</v>
      </c>
      <c r="B107" s="449" t="s">
        <v>43</v>
      </c>
      <c r="C107" s="449" t="s">
        <v>100</v>
      </c>
      <c r="D107" s="450" t="s">
        <v>101</v>
      </c>
      <c r="E107" s="450" t="s">
        <v>227</v>
      </c>
      <c r="F107" s="461" t="s">
        <v>228</v>
      </c>
      <c r="G107" s="461" t="s">
        <v>48</v>
      </c>
      <c r="H107" s="451">
        <v>177.02</v>
      </c>
      <c r="I107" s="451"/>
      <c r="J107" s="451">
        <f t="shared" si="7"/>
        <v>177.02</v>
      </c>
      <c r="K107" s="451">
        <v>0</v>
      </c>
      <c r="L107" s="451"/>
      <c r="M107" s="451">
        <f t="shared" si="5"/>
        <v>0</v>
      </c>
      <c r="N107" s="451">
        <v>0</v>
      </c>
      <c r="O107" s="451"/>
      <c r="P107" s="451">
        <f t="shared" si="6"/>
        <v>0</v>
      </c>
    </row>
    <row r="108" spans="1:16" x14ac:dyDescent="0.3">
      <c r="A108" s="40" t="s">
        <v>122</v>
      </c>
      <c r="B108" s="449" t="s">
        <v>43</v>
      </c>
      <c r="C108" s="449" t="s">
        <v>123</v>
      </c>
      <c r="D108" s="450" t="s">
        <v>101</v>
      </c>
      <c r="E108" s="450" t="s">
        <v>54</v>
      </c>
      <c r="F108" s="461" t="s">
        <v>124</v>
      </c>
      <c r="G108" s="461" t="s">
        <v>48</v>
      </c>
      <c r="H108" s="451">
        <v>4200</v>
      </c>
      <c r="I108" s="451"/>
      <c r="J108" s="451">
        <f t="shared" si="7"/>
        <v>4200</v>
      </c>
      <c r="K108" s="451"/>
      <c r="L108" s="451"/>
      <c r="M108" s="451"/>
      <c r="N108" s="451"/>
      <c r="O108" s="451"/>
      <c r="P108" s="451"/>
    </row>
    <row r="109" spans="1:16" x14ac:dyDescent="0.3">
      <c r="A109" s="672" t="s">
        <v>98</v>
      </c>
      <c r="B109" s="672"/>
      <c r="C109" s="672"/>
      <c r="D109" s="672"/>
      <c r="E109" s="672"/>
      <c r="F109" s="672"/>
      <c r="G109" s="672"/>
      <c r="H109" s="496">
        <f>SUM(H69:H108)</f>
        <v>15537689.729999999</v>
      </c>
      <c r="I109" s="496">
        <f t="shared" ref="I109:J109" si="8">SUM(I69:I108)</f>
        <v>0</v>
      </c>
      <c r="J109" s="496">
        <f t="shared" si="8"/>
        <v>15537689.729999999</v>
      </c>
      <c r="K109" s="496">
        <f t="shared" ref="K109:P109" si="9">SUM(K69:K107)</f>
        <v>13879548.150000002</v>
      </c>
      <c r="L109" s="496">
        <f t="shared" si="9"/>
        <v>0</v>
      </c>
      <c r="M109" s="496">
        <f t="shared" si="9"/>
        <v>13879548.150000002</v>
      </c>
      <c r="N109" s="496">
        <f t="shared" si="9"/>
        <v>14290031.449999997</v>
      </c>
      <c r="O109" s="496">
        <f t="shared" si="9"/>
        <v>0</v>
      </c>
      <c r="P109" s="496">
        <f t="shared" si="9"/>
        <v>14290031.449999997</v>
      </c>
    </row>
    <row r="110" spans="1:16" ht="15" customHeight="1" x14ac:dyDescent="0.3">
      <c r="A110" s="749" t="s">
        <v>112</v>
      </c>
      <c r="B110" s="749"/>
      <c r="C110" s="749"/>
      <c r="D110" s="749"/>
      <c r="E110" s="749"/>
      <c r="F110" s="749"/>
      <c r="G110" s="749"/>
      <c r="H110" s="749"/>
      <c r="I110" s="749"/>
      <c r="J110" s="749"/>
      <c r="K110" s="749"/>
      <c r="L110" s="749"/>
      <c r="M110" s="749"/>
      <c r="N110" s="749"/>
      <c r="O110" s="749"/>
      <c r="P110" s="749"/>
    </row>
    <row r="111" spans="1:16" x14ac:dyDescent="0.3">
      <c r="A111" s="40" t="s">
        <v>87</v>
      </c>
      <c r="B111" s="455" t="s">
        <v>43</v>
      </c>
      <c r="C111" s="455" t="s">
        <v>44</v>
      </c>
      <c r="D111" s="460" t="s">
        <v>45</v>
      </c>
      <c r="E111" s="460" t="s">
        <v>54</v>
      </c>
      <c r="F111" s="460" t="s">
        <v>88</v>
      </c>
      <c r="G111" s="462" t="s">
        <v>113</v>
      </c>
      <c r="H111" s="451">
        <v>5000000</v>
      </c>
      <c r="I111" s="451"/>
      <c r="J111" s="451">
        <f>H111+I111</f>
        <v>5000000</v>
      </c>
      <c r="K111" s="451">
        <v>5800000</v>
      </c>
      <c r="L111" s="451"/>
      <c r="M111" s="451">
        <f>K111+L111</f>
        <v>5800000</v>
      </c>
      <c r="N111" s="451">
        <v>5800000</v>
      </c>
      <c r="O111" s="463"/>
      <c r="P111" s="451">
        <f>N111+O111</f>
        <v>5800000</v>
      </c>
    </row>
    <row r="112" spans="1:16" x14ac:dyDescent="0.3">
      <c r="A112" s="672" t="s">
        <v>114</v>
      </c>
      <c r="B112" s="672"/>
      <c r="C112" s="672"/>
      <c r="D112" s="672"/>
      <c r="E112" s="672"/>
      <c r="F112" s="672"/>
      <c r="G112" s="672"/>
      <c r="H112" s="497">
        <f>SUM(H111)</f>
        <v>5000000</v>
      </c>
      <c r="I112" s="497">
        <f t="shared" ref="I112:P112" si="10">SUM(I111)</f>
        <v>0</v>
      </c>
      <c r="J112" s="497">
        <f t="shared" si="10"/>
        <v>5000000</v>
      </c>
      <c r="K112" s="497">
        <f t="shared" si="10"/>
        <v>5800000</v>
      </c>
      <c r="L112" s="497">
        <f t="shared" si="10"/>
        <v>0</v>
      </c>
      <c r="M112" s="497">
        <f t="shared" si="10"/>
        <v>5800000</v>
      </c>
      <c r="N112" s="497">
        <f t="shared" si="10"/>
        <v>5800000</v>
      </c>
      <c r="O112" s="497">
        <f t="shared" si="10"/>
        <v>0</v>
      </c>
      <c r="P112" s="497">
        <f t="shared" si="10"/>
        <v>5800000</v>
      </c>
    </row>
    <row r="113" spans="1:16" hidden="1" x14ac:dyDescent="0.3">
      <c r="A113" s="702" t="s">
        <v>115</v>
      </c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t="25.2" hidden="1" customHeight="1" thickBot="1" x14ac:dyDescent="0.35">
      <c r="A114" s="702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97"/>
      <c r="P114" s="97"/>
    </row>
    <row r="115" spans="1:16" hidden="1" x14ac:dyDescent="0.3">
      <c r="A115" s="82" t="s">
        <v>42</v>
      </c>
      <c r="B115" s="58" t="s">
        <v>43</v>
      </c>
      <c r="C115" s="58" t="s">
        <v>44</v>
      </c>
      <c r="D115" s="58" t="s">
        <v>116</v>
      </c>
      <c r="E115" s="58" t="s">
        <v>46</v>
      </c>
      <c r="F115" s="58" t="s">
        <v>47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50</v>
      </c>
      <c r="B116" s="58" t="s">
        <v>43</v>
      </c>
      <c r="C116" s="58" t="s">
        <v>44</v>
      </c>
      <c r="D116" s="58" t="s">
        <v>116</v>
      </c>
      <c r="E116" s="58" t="s">
        <v>51</v>
      </c>
      <c r="F116" s="58" t="s">
        <v>52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82" t="s">
        <v>118</v>
      </c>
      <c r="B117" s="58" t="s">
        <v>43</v>
      </c>
      <c r="C117" s="58" t="s">
        <v>44</v>
      </c>
      <c r="D117" s="58" t="s">
        <v>116</v>
      </c>
      <c r="E117" s="58" t="s">
        <v>54</v>
      </c>
      <c r="F117" s="58" t="s">
        <v>119</v>
      </c>
      <c r="G117" s="57" t="s">
        <v>117</v>
      </c>
      <c r="H117" s="32"/>
      <c r="I117" s="32"/>
      <c r="J117" s="32"/>
      <c r="K117" s="32"/>
      <c r="L117" s="32"/>
      <c r="M117" s="32"/>
      <c r="N117" s="32"/>
      <c r="O117" s="97"/>
      <c r="P117" s="97"/>
    </row>
    <row r="118" spans="1:16" hidden="1" x14ac:dyDescent="0.3">
      <c r="A118" s="702" t="s">
        <v>120</v>
      </c>
      <c r="B118" s="702"/>
      <c r="C118" s="702"/>
      <c r="D118" s="702"/>
      <c r="E118" s="702"/>
      <c r="F118" s="702"/>
      <c r="G118" s="702"/>
      <c r="H118" s="59">
        <f>SUM(H115:H117)</f>
        <v>0</v>
      </c>
      <c r="I118" s="59"/>
      <c r="J118" s="59"/>
      <c r="K118" s="59">
        <f t="shared" ref="K118:N118" si="11">SUM(K115:K117)</f>
        <v>0</v>
      </c>
      <c r="L118" s="59"/>
      <c r="M118" s="59"/>
      <c r="N118" s="59">
        <f t="shared" si="11"/>
        <v>0</v>
      </c>
      <c r="O118" s="97"/>
      <c r="P118" s="97"/>
    </row>
    <row r="119" spans="1:16" hidden="1" x14ac:dyDescent="0.3">
      <c r="A119" s="82" t="s">
        <v>42</v>
      </c>
      <c r="B119" s="58" t="s">
        <v>43</v>
      </c>
      <c r="C119" s="58" t="s">
        <v>100</v>
      </c>
      <c r="D119" s="58" t="s">
        <v>121</v>
      </c>
      <c r="E119" s="58" t="s">
        <v>46</v>
      </c>
      <c r="F119" s="58" t="s">
        <v>47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50</v>
      </c>
      <c r="B120" s="58" t="s">
        <v>43</v>
      </c>
      <c r="C120" s="58" t="s">
        <v>100</v>
      </c>
      <c r="D120" s="58" t="s">
        <v>121</v>
      </c>
      <c r="E120" s="58" t="s">
        <v>51</v>
      </c>
      <c r="F120" s="58" t="s">
        <v>52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82" t="s">
        <v>118</v>
      </c>
      <c r="B121" s="58" t="s">
        <v>43</v>
      </c>
      <c r="C121" s="58" t="s">
        <v>100</v>
      </c>
      <c r="D121" s="58" t="s">
        <v>121</v>
      </c>
      <c r="E121" s="58" t="s">
        <v>54</v>
      </c>
      <c r="F121" s="58" t="s">
        <v>119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40" t="s">
        <v>122</v>
      </c>
      <c r="B122" s="58" t="s">
        <v>43</v>
      </c>
      <c r="C122" s="58" t="s">
        <v>123</v>
      </c>
      <c r="D122" s="58" t="s">
        <v>121</v>
      </c>
      <c r="E122" s="58" t="s">
        <v>54</v>
      </c>
      <c r="F122" s="58" t="s">
        <v>124</v>
      </c>
      <c r="G122" s="57" t="s">
        <v>117</v>
      </c>
      <c r="H122" s="32"/>
      <c r="I122" s="32"/>
      <c r="J122" s="32"/>
      <c r="K122" s="32"/>
      <c r="L122" s="32"/>
      <c r="M122" s="32"/>
      <c r="N122" s="32"/>
      <c r="O122" s="97"/>
      <c r="P122" s="97"/>
    </row>
    <row r="123" spans="1:16" hidden="1" x14ac:dyDescent="0.3">
      <c r="A123" s="705" t="s">
        <v>125</v>
      </c>
      <c r="B123" s="705"/>
      <c r="C123" s="705"/>
      <c r="D123" s="705"/>
      <c r="E123" s="705"/>
      <c r="F123" s="705"/>
      <c r="G123" s="705"/>
      <c r="H123" s="83">
        <f>SUM(H119:H122)</f>
        <v>0</v>
      </c>
      <c r="I123" s="83"/>
      <c r="J123" s="83"/>
      <c r="K123" s="83">
        <f t="shared" ref="K123:N123" si="12">SUM(K119:K122)</f>
        <v>0</v>
      </c>
      <c r="L123" s="83"/>
      <c r="M123" s="83"/>
      <c r="N123" s="83">
        <f t="shared" si="12"/>
        <v>0</v>
      </c>
      <c r="O123" s="97"/>
      <c r="P123" s="97"/>
    </row>
    <row r="124" spans="1:16" hidden="1" x14ac:dyDescent="0.3">
      <c r="A124" s="706" t="s">
        <v>126</v>
      </c>
      <c r="B124" s="706"/>
      <c r="C124" s="706"/>
      <c r="D124" s="706"/>
      <c r="E124" s="706"/>
      <c r="F124" s="706"/>
      <c r="G124" s="706"/>
      <c r="H124" s="101">
        <f>H118+H123</f>
        <v>0</v>
      </c>
      <c r="I124" s="101"/>
      <c r="J124" s="101"/>
      <c r="K124" s="101">
        <f t="shared" ref="K124:N124" si="13">K118+K123</f>
        <v>0</v>
      </c>
      <c r="L124" s="101"/>
      <c r="M124" s="101"/>
      <c r="N124" s="101">
        <f t="shared" si="13"/>
        <v>0</v>
      </c>
      <c r="O124" s="97"/>
      <c r="P124" s="97"/>
    </row>
    <row r="125" spans="1:16" hidden="1" x14ac:dyDescent="0.3">
      <c r="A125" s="700" t="s">
        <v>127</v>
      </c>
      <c r="B125" s="700"/>
      <c r="C125" s="700"/>
      <c r="D125" s="700"/>
      <c r="E125" s="700"/>
      <c r="F125" s="700"/>
      <c r="G125" s="700"/>
      <c r="H125" s="700"/>
      <c r="I125" s="700"/>
      <c r="J125" s="700"/>
      <c r="K125" s="700"/>
      <c r="L125" s="700"/>
      <c r="M125" s="700"/>
      <c r="N125" s="700"/>
      <c r="O125" s="97"/>
      <c r="P125" s="97"/>
    </row>
    <row r="126" spans="1:16" hidden="1" x14ac:dyDescent="0.3">
      <c r="A126" s="82" t="s">
        <v>42</v>
      </c>
      <c r="B126" s="58" t="s">
        <v>43</v>
      </c>
      <c r="C126" s="58" t="s">
        <v>100</v>
      </c>
      <c r="D126" s="58" t="s">
        <v>128</v>
      </c>
      <c r="E126" s="58" t="s">
        <v>46</v>
      </c>
      <c r="F126" s="58" t="s">
        <v>47</v>
      </c>
      <c r="G126" s="102" t="s">
        <v>129</v>
      </c>
      <c r="H126" s="32"/>
      <c r="I126" s="32"/>
      <c r="J126" s="32"/>
      <c r="K126" s="34"/>
      <c r="L126" s="34"/>
      <c r="M126" s="34"/>
      <c r="N126" s="34"/>
      <c r="O126" s="97"/>
      <c r="P126" s="97"/>
    </row>
    <row r="127" spans="1:16" hidden="1" x14ac:dyDescent="0.3">
      <c r="A127" s="82" t="s">
        <v>50</v>
      </c>
      <c r="B127" s="58" t="s">
        <v>43</v>
      </c>
      <c r="C127" s="58" t="s">
        <v>100</v>
      </c>
      <c r="D127" s="58" t="s">
        <v>128</v>
      </c>
      <c r="E127" s="58" t="s">
        <v>51</v>
      </c>
      <c r="F127" s="58">
        <v>213000</v>
      </c>
      <c r="G127" s="102" t="s">
        <v>129</v>
      </c>
      <c r="H127" s="32"/>
      <c r="I127" s="32"/>
      <c r="J127" s="32"/>
      <c r="K127" s="32"/>
      <c r="L127" s="32"/>
      <c r="M127" s="32"/>
      <c r="N127" s="32"/>
      <c r="O127" s="97"/>
      <c r="P127" s="97"/>
    </row>
    <row r="128" spans="1:16" hidden="1" x14ac:dyDescent="0.3">
      <c r="A128" s="716" t="s">
        <v>130</v>
      </c>
      <c r="B128" s="716"/>
      <c r="C128" s="716"/>
      <c r="D128" s="716"/>
      <c r="E128" s="716"/>
      <c r="F128" s="716"/>
      <c r="G128" s="716"/>
      <c r="H128" s="121">
        <f>SUM(H126:H127)</f>
        <v>0</v>
      </c>
      <c r="I128" s="121"/>
      <c r="J128" s="121"/>
      <c r="K128" s="121">
        <f t="shared" ref="K128:N128" si="14">SUM(K126:K127)</f>
        <v>0</v>
      </c>
      <c r="L128" s="121"/>
      <c r="M128" s="121"/>
      <c r="N128" s="121">
        <f t="shared" si="14"/>
        <v>0</v>
      </c>
      <c r="O128" s="122"/>
      <c r="P128" s="122"/>
    </row>
    <row r="129" spans="1:16" x14ac:dyDescent="0.3">
      <c r="A129" s="748" t="s">
        <v>115</v>
      </c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748"/>
      <c r="B130" s="748"/>
      <c r="C130" s="748"/>
      <c r="D130" s="748"/>
      <c r="E130" s="748"/>
      <c r="F130" s="748"/>
      <c r="G130" s="748"/>
      <c r="H130" s="748"/>
      <c r="I130" s="748"/>
      <c r="J130" s="748"/>
      <c r="K130" s="748"/>
      <c r="L130" s="748"/>
      <c r="M130" s="748"/>
      <c r="N130" s="748"/>
      <c r="O130" s="748"/>
      <c r="P130" s="748"/>
    </row>
    <row r="131" spans="1:16" x14ac:dyDescent="0.3">
      <c r="A131" s="82" t="s">
        <v>42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47</v>
      </c>
      <c r="G131" s="461" t="s">
        <v>180</v>
      </c>
      <c r="H131" s="451">
        <v>24016043.719999999</v>
      </c>
      <c r="I131" s="451">
        <v>129199.35</v>
      </c>
      <c r="J131" s="451">
        <f t="shared" ref="J131:J134" si="15">H131+I131</f>
        <v>24145243.07</v>
      </c>
      <c r="K131" s="451">
        <v>0</v>
      </c>
      <c r="L131" s="451"/>
      <c r="M131" s="451">
        <f t="shared" ref="M131:M134" si="16">K131+L131</f>
        <v>0</v>
      </c>
      <c r="N131" s="451">
        <v>0</v>
      </c>
      <c r="O131" s="451"/>
      <c r="P131" s="451">
        <f t="shared" ref="P131:P143" si="17">N131+O131</f>
        <v>0</v>
      </c>
    </row>
    <row r="132" spans="1:16" ht="36" x14ac:dyDescent="0.3">
      <c r="A132" s="36" t="s">
        <v>210</v>
      </c>
      <c r="B132" s="449" t="s">
        <v>43</v>
      </c>
      <c r="C132" s="449" t="s">
        <v>44</v>
      </c>
      <c r="D132" s="464" t="s">
        <v>116</v>
      </c>
      <c r="E132" s="450" t="s">
        <v>46</v>
      </c>
      <c r="F132" s="461" t="s">
        <v>209</v>
      </c>
      <c r="G132" s="461" t="s">
        <v>180</v>
      </c>
      <c r="H132" s="451">
        <v>70827.040000000008</v>
      </c>
      <c r="I132" s="451"/>
      <c r="J132" s="451">
        <f t="shared" si="15"/>
        <v>70827.040000000008</v>
      </c>
      <c r="K132" s="451"/>
      <c r="L132" s="451"/>
      <c r="M132" s="451"/>
      <c r="N132" s="451"/>
      <c r="O132" s="451"/>
      <c r="P132" s="451"/>
    </row>
    <row r="133" spans="1:16" x14ac:dyDescent="0.3">
      <c r="A133" s="82" t="s">
        <v>50</v>
      </c>
      <c r="B133" s="449" t="s">
        <v>43</v>
      </c>
      <c r="C133" s="449" t="s">
        <v>44</v>
      </c>
      <c r="D133" s="464" t="s">
        <v>116</v>
      </c>
      <c r="E133" s="450" t="s">
        <v>51</v>
      </c>
      <c r="F133" s="461" t="s">
        <v>52</v>
      </c>
      <c r="G133" s="461" t="s">
        <v>180</v>
      </c>
      <c r="H133" s="451">
        <v>6514661.4800000004</v>
      </c>
      <c r="I133" s="451">
        <v>798591.69</v>
      </c>
      <c r="J133" s="451">
        <f t="shared" si="15"/>
        <v>7313253.1699999999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82" t="s">
        <v>118</v>
      </c>
      <c r="B134" s="449" t="s">
        <v>43</v>
      </c>
      <c r="C134" s="449" t="s">
        <v>44</v>
      </c>
      <c r="D134" s="464" t="s">
        <v>116</v>
      </c>
      <c r="E134" s="450" t="s">
        <v>54</v>
      </c>
      <c r="F134" s="461" t="s">
        <v>119</v>
      </c>
      <c r="G134" s="461" t="s">
        <v>180</v>
      </c>
      <c r="H134" s="451">
        <v>47000</v>
      </c>
      <c r="I134" s="451"/>
      <c r="J134" s="451">
        <f t="shared" si="15"/>
        <v>47000</v>
      </c>
      <c r="K134" s="451">
        <v>0</v>
      </c>
      <c r="L134" s="451"/>
      <c r="M134" s="451">
        <f t="shared" si="16"/>
        <v>0</v>
      </c>
      <c r="N134" s="451">
        <v>0</v>
      </c>
      <c r="O134" s="451"/>
      <c r="P134" s="451">
        <f t="shared" si="17"/>
        <v>0</v>
      </c>
    </row>
    <row r="135" spans="1:16" x14ac:dyDescent="0.3">
      <c r="A135" s="715" t="s">
        <v>178</v>
      </c>
      <c r="B135" s="715"/>
      <c r="C135" s="715"/>
      <c r="D135" s="715"/>
      <c r="E135" s="715"/>
      <c r="F135" s="715"/>
      <c r="G135" s="715"/>
      <c r="H135" s="495">
        <f>SUM(H131:H134)</f>
        <v>30648532.239999998</v>
      </c>
      <c r="I135" s="495">
        <f t="shared" ref="I135:P135" si="18">SUM(I131:I134)</f>
        <v>927791.03999999992</v>
      </c>
      <c r="J135" s="495">
        <f t="shared" si="18"/>
        <v>31576323.280000001</v>
      </c>
      <c r="K135" s="495">
        <f t="shared" si="18"/>
        <v>0</v>
      </c>
      <c r="L135" s="495">
        <f t="shared" si="18"/>
        <v>0</v>
      </c>
      <c r="M135" s="495">
        <f t="shared" si="18"/>
        <v>0</v>
      </c>
      <c r="N135" s="495">
        <f t="shared" si="18"/>
        <v>0</v>
      </c>
      <c r="O135" s="495">
        <f t="shared" si="18"/>
        <v>0</v>
      </c>
      <c r="P135" s="495">
        <f t="shared" si="18"/>
        <v>0</v>
      </c>
    </row>
    <row r="136" spans="1:16" x14ac:dyDescent="0.3">
      <c r="A136" s="82" t="s">
        <v>42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47</v>
      </c>
      <c r="G136" s="461" t="s">
        <v>180</v>
      </c>
      <c r="H136" s="451">
        <v>40643775.960000001</v>
      </c>
      <c r="I136" s="451"/>
      <c r="J136" s="451">
        <f t="shared" ref="J136:J143" si="19">H136+I136</f>
        <v>40643775.960000001</v>
      </c>
      <c r="K136" s="451">
        <v>0</v>
      </c>
      <c r="L136" s="451"/>
      <c r="M136" s="451">
        <f t="shared" ref="M136:M143" si="20">K136+L136</f>
        <v>0</v>
      </c>
      <c r="N136" s="451">
        <v>0</v>
      </c>
      <c r="O136" s="451"/>
      <c r="P136" s="451">
        <f t="shared" si="17"/>
        <v>0</v>
      </c>
    </row>
    <row r="137" spans="1:16" ht="36" x14ac:dyDescent="0.3">
      <c r="A137" s="36" t="s">
        <v>210</v>
      </c>
      <c r="B137" s="449" t="s">
        <v>43</v>
      </c>
      <c r="C137" s="449" t="s">
        <v>100</v>
      </c>
      <c r="D137" s="464" t="s">
        <v>121</v>
      </c>
      <c r="E137" s="450" t="s">
        <v>46</v>
      </c>
      <c r="F137" s="461" t="s">
        <v>209</v>
      </c>
      <c r="G137" s="461" t="s">
        <v>180</v>
      </c>
      <c r="H137" s="451">
        <v>132434.01999999999</v>
      </c>
      <c r="I137" s="451"/>
      <c r="J137" s="451">
        <f t="shared" si="19"/>
        <v>132434.01999999999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10956066.75</v>
      </c>
      <c r="I138" s="451">
        <v>1216939.55</v>
      </c>
      <c r="J138" s="451">
        <f t="shared" si="19"/>
        <v>12173006.300000001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SUM(H136:H143)</f>
        <v>53465321.640000008</v>
      </c>
      <c r="I144" s="495">
        <f t="shared" ref="I144:P144" si="21">SUM(I136:I143)</f>
        <v>1216939.55</v>
      </c>
      <c r="J144" s="495">
        <f t="shared" si="21"/>
        <v>54682261.190000005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H135+H144</f>
        <v>84113853.88000001</v>
      </c>
      <c r="I145" s="495">
        <f t="shared" ref="I145:P145" si="22">I135+I144</f>
        <v>2144730.59</v>
      </c>
      <c r="J145" s="495">
        <f t="shared" si="22"/>
        <v>86258584.469999999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305248.5</v>
      </c>
      <c r="I177" s="451"/>
      <c r="J177" s="451">
        <f t="shared" ref="J177:J182" si="46">H177+I177</f>
        <v>305248.5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1363461.3</v>
      </c>
      <c r="I178" s="451"/>
      <c r="J178" s="451">
        <f t="shared" si="46"/>
        <v>1363461.3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33916.5</v>
      </c>
      <c r="I180" s="451"/>
      <c r="J180" s="451">
        <f>H180+I180</f>
        <v>33916.5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151495.70000000001</v>
      </c>
      <c r="I181" s="451"/>
      <c r="J181" s="451">
        <f t="shared" si="46"/>
        <v>151495.70000000001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497123.82999999996</v>
      </c>
      <c r="I185" s="451"/>
      <c r="J185" s="451">
        <f>SUM(H185:I185)</f>
        <v>497123.82999999996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8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98881.8</v>
      </c>
      <c r="I187" s="451"/>
      <c r="J187" s="451">
        <f t="shared" si="50"/>
        <v>98881.8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x14ac:dyDescent="0.3">
      <c r="A189" s="708" t="s">
        <v>246</v>
      </c>
      <c r="B189" s="709"/>
      <c r="C189" s="709"/>
      <c r="D189" s="709"/>
      <c r="E189" s="709"/>
      <c r="F189" s="709"/>
      <c r="G189" s="710"/>
      <c r="H189" s="495">
        <f>SUM(H185:H188)</f>
        <v>623100.36</v>
      </c>
      <c r="I189" s="495">
        <f t="shared" ref="I189:P189" si="51">SUM(I185:I188)</f>
        <v>0</v>
      </c>
      <c r="J189" s="495">
        <f t="shared" si="51"/>
        <v>623100.36</v>
      </c>
      <c r="K189" s="495">
        <f t="shared" si="51"/>
        <v>0</v>
      </c>
      <c r="L189" s="495">
        <f t="shared" si="51"/>
        <v>0</v>
      </c>
      <c r="M189" s="495">
        <f t="shared" si="51"/>
        <v>0</v>
      </c>
      <c r="N189" s="495">
        <f t="shared" si="51"/>
        <v>0</v>
      </c>
      <c r="O189" s="495">
        <f t="shared" si="51"/>
        <v>0</v>
      </c>
      <c r="P189" s="495">
        <f t="shared" si="51"/>
        <v>0</v>
      </c>
    </row>
    <row r="190" spans="1:16" x14ac:dyDescent="0.3">
      <c r="A190" s="701" t="s">
        <v>131</v>
      </c>
      <c r="B190" s="701"/>
      <c r="C190" s="701"/>
      <c r="D190" s="701"/>
      <c r="E190" s="701"/>
      <c r="F190" s="701"/>
      <c r="G190" s="701"/>
      <c r="H190" s="103">
        <f t="shared" ref="H190:P190" si="52">H67+H109+H112+H124+H128+H160+H166+H145+H169+H175+H153+H149+H157+H183+H189</f>
        <v>135516140.40000004</v>
      </c>
      <c r="I190" s="103">
        <f t="shared" si="52"/>
        <v>2144730.59</v>
      </c>
      <c r="J190" s="103">
        <f t="shared" si="52"/>
        <v>137660870.99000001</v>
      </c>
      <c r="K190" s="103">
        <f t="shared" si="52"/>
        <v>33521479.18</v>
      </c>
      <c r="L190" s="103">
        <f t="shared" si="52"/>
        <v>0</v>
      </c>
      <c r="M190" s="103">
        <f t="shared" si="52"/>
        <v>33521479.18</v>
      </c>
      <c r="N190" s="103">
        <f t="shared" si="52"/>
        <v>34259965.640000001</v>
      </c>
      <c r="O190" s="103">
        <f t="shared" si="52"/>
        <v>0</v>
      </c>
      <c r="P190" s="103">
        <f t="shared" si="52"/>
        <v>34259965.640000001</v>
      </c>
    </row>
    <row r="191" spans="1:1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611"/>
      <c r="C194" s="611"/>
      <c r="D194" s="611"/>
      <c r="E194" s="611"/>
      <c r="F194" s="611"/>
      <c r="G194" s="611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2"/>
      <c r="B197" s="2"/>
      <c r="C197" s="2"/>
      <c r="D197" s="2"/>
      <c r="E197" s="2"/>
      <c r="F197" s="2"/>
      <c r="G197" s="2"/>
      <c r="H197" s="1"/>
      <c r="I197" s="1"/>
      <c r="J197" s="1"/>
      <c r="K197" s="1"/>
      <c r="L197" s="1"/>
      <c r="M197" s="1"/>
      <c r="N197" s="1"/>
    </row>
    <row r="198" spans="1:14" x14ac:dyDescent="0.3">
      <c r="A198" s="72" t="s">
        <v>389</v>
      </c>
      <c r="B198" s="73"/>
      <c r="C198" s="75"/>
      <c r="D198" s="75"/>
      <c r="E198" s="5"/>
      <c r="F198" s="695" t="s">
        <v>140</v>
      </c>
      <c r="G198" s="695"/>
      <c r="H198" s="1"/>
      <c r="I198" s="1"/>
      <c r="J198" s="1"/>
      <c r="K198" s="1"/>
      <c r="L198" s="1"/>
      <c r="M198" s="1"/>
      <c r="N198" s="1"/>
    </row>
    <row r="199" spans="1:14" x14ac:dyDescent="0.3">
      <c r="A199" s="2" t="s">
        <v>141</v>
      </c>
      <c r="B199" s="696" t="s">
        <v>135</v>
      </c>
      <c r="C199" s="697"/>
      <c r="D199" s="697"/>
      <c r="E199" s="76"/>
      <c r="F199" s="697" t="s">
        <v>362</v>
      </c>
      <c r="G199" s="697"/>
      <c r="H199" s="1"/>
      <c r="I199" s="1"/>
      <c r="J199" s="1"/>
      <c r="K199" s="1"/>
      <c r="L199" s="1"/>
      <c r="M199" s="1"/>
      <c r="N199" s="1"/>
    </row>
  </sheetData>
  <mergeCells count="59">
    <mergeCell ref="F195:G195"/>
    <mergeCell ref="B196:D196"/>
    <mergeCell ref="F196:G196"/>
    <mergeCell ref="F198:G198"/>
    <mergeCell ref="B199:D199"/>
    <mergeCell ref="F199:G199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89:G189"/>
    <mergeCell ref="A190:G190"/>
    <mergeCell ref="E192:G192"/>
    <mergeCell ref="A161:P161"/>
    <mergeCell ref="A135:G135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A129:P130"/>
    <mergeCell ref="A67:G67"/>
    <mergeCell ref="A68:P68"/>
    <mergeCell ref="A109:G109"/>
    <mergeCell ref="A110:P110"/>
    <mergeCell ref="A112:G112"/>
    <mergeCell ref="A113:N114"/>
    <mergeCell ref="A118:G118"/>
    <mergeCell ref="A123:G123"/>
    <mergeCell ref="A124:G124"/>
    <mergeCell ref="A125:N125"/>
    <mergeCell ref="A128:G128"/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</mergeCells>
  <pageMargins left="0.47244094488188981" right="0.15748031496062992" top="0.27559055118110237" bottom="0.15748031496062992" header="0.15748031496062992" footer="0.59055118110236227"/>
  <pageSetup paperSize="9" scale="53" fitToHeight="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topLeftCell="A111" zoomScale="80" zoomScaleNormal="80" workbookViewId="0">
      <selection activeCell="J133" sqref="J133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4.554687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185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186</v>
      </c>
      <c r="C24" s="703"/>
      <c r="D24" s="703"/>
      <c r="E24" s="703"/>
      <c r="F24" s="703"/>
      <c r="G24" s="703"/>
      <c r="H24" s="703"/>
      <c r="I24" s="703"/>
      <c r="J24" s="95" t="str">
        <f>H19</f>
        <v>29 января 2025 года</v>
      </c>
      <c r="K24" s="1"/>
      <c r="L24" s="1"/>
      <c r="M24" s="1"/>
      <c r="P24" s="116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20"/>
      <c r="M25" s="120"/>
      <c r="O25" s="120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20"/>
      <c r="M26" s="120"/>
      <c r="O26" s="120" t="s">
        <v>16</v>
      </c>
      <c r="P26" s="17" t="str">
        <f>H19</f>
        <v>29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17"/>
      <c r="I27" s="117"/>
      <c r="J27" s="117"/>
      <c r="L27" s="120"/>
      <c r="M27" s="120"/>
      <c r="O27" s="120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17"/>
      <c r="I28" s="117"/>
      <c r="J28" s="117"/>
      <c r="L28" s="120"/>
      <c r="M28" s="120"/>
      <c r="O28" s="120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20"/>
      <c r="M29" s="120"/>
      <c r="O29" s="120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20"/>
      <c r="M30" s="120"/>
      <c r="O30" s="120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20"/>
      <c r="M31" s="120"/>
      <c r="O31" s="120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20"/>
      <c r="M32" s="120"/>
      <c r="O32" s="120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45684</v>
      </c>
      <c r="I34" s="119" t="s">
        <v>150</v>
      </c>
      <c r="J34" s="119" t="s">
        <v>151</v>
      </c>
      <c r="K34" s="96">
        <f>H34</f>
        <v>45684</v>
      </c>
      <c r="L34" s="119" t="s">
        <v>150</v>
      </c>
      <c r="M34" s="119" t="s">
        <v>151</v>
      </c>
      <c r="N34" s="96">
        <f>H34</f>
        <v>45684</v>
      </c>
      <c r="O34" s="119" t="s">
        <v>150</v>
      </c>
      <c r="P34" s="119" t="s">
        <v>151</v>
      </c>
    </row>
    <row r="35" spans="1:16" x14ac:dyDescent="0.3">
      <c r="A35" s="118">
        <v>1</v>
      </c>
      <c r="B35" s="118">
        <f t="shared" ref="B35:G35" si="0">SUM(A35+1)</f>
        <v>2</v>
      </c>
      <c r="C35" s="118">
        <f t="shared" si="0"/>
        <v>3</v>
      </c>
      <c r="D35" s="118">
        <f t="shared" si="0"/>
        <v>4</v>
      </c>
      <c r="E35" s="118">
        <f t="shared" si="0"/>
        <v>5</v>
      </c>
      <c r="F35" s="118">
        <f t="shared" si="0"/>
        <v>6</v>
      </c>
      <c r="G35" s="118">
        <f t="shared" si="0"/>
        <v>7</v>
      </c>
      <c r="H35" s="118">
        <v>8</v>
      </c>
      <c r="I35" s="118">
        <v>9</v>
      </c>
      <c r="J35" s="118">
        <v>10</v>
      </c>
      <c r="K35" s="118">
        <v>11</v>
      </c>
      <c r="L35" s="118">
        <v>12</v>
      </c>
      <c r="M35" s="118">
        <v>13</v>
      </c>
      <c r="N35" s="118">
        <v>14</v>
      </c>
      <c r="O35" s="118">
        <v>15</v>
      </c>
      <c r="P35" s="118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153497.51999999999</v>
      </c>
      <c r="I51" s="32"/>
      <c r="J51" s="32">
        <f t="shared" si="1"/>
        <v>153497.51999999999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49305.919999999998</v>
      </c>
      <c r="I53" s="32"/>
      <c r="J53" s="32">
        <f t="shared" si="1"/>
        <v>49305.919999999998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12057833.380000001</v>
      </c>
      <c r="I60" s="83">
        <f t="shared" ref="I60:P60" si="4">SUM(I37:I59)</f>
        <v>0</v>
      </c>
      <c r="J60" s="83">
        <f t="shared" si="4"/>
        <v>12057833.380000001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118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7" si="5">H63+I63</f>
        <v>30000</v>
      </c>
      <c r="K63" s="32">
        <v>20000</v>
      </c>
      <c r="L63" s="32"/>
      <c r="M63" s="32">
        <f t="shared" ref="M63:M87" si="6">K63+L63</f>
        <v>20000</v>
      </c>
      <c r="N63" s="32">
        <v>20000</v>
      </c>
      <c r="O63" s="32"/>
      <c r="P63" s="32">
        <f t="shared" ref="P63:P87" si="7">N63+O63</f>
        <v>20000</v>
      </c>
    </row>
    <row r="64" spans="1:16" x14ac:dyDescent="0.3">
      <c r="A64" s="118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118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>
        <v>300</v>
      </c>
      <c r="I65" s="32"/>
      <c r="J65" s="32">
        <f t="shared" si="5"/>
        <v>300</v>
      </c>
      <c r="K65" s="32">
        <v>0</v>
      </c>
      <c r="L65" s="32"/>
      <c r="M65" s="32">
        <f t="shared" si="6"/>
        <v>0</v>
      </c>
      <c r="N65" s="32">
        <v>0</v>
      </c>
      <c r="O65" s="32"/>
      <c r="P65" s="32">
        <f t="shared" si="7"/>
        <v>0</v>
      </c>
    </row>
    <row r="66" spans="1:16" x14ac:dyDescent="0.3">
      <c r="A66" s="81" t="s">
        <v>58</v>
      </c>
      <c r="B66" s="28" t="s">
        <v>43</v>
      </c>
      <c r="C66" s="28" t="s">
        <v>100</v>
      </c>
      <c r="D66" s="29" t="s">
        <v>101</v>
      </c>
      <c r="E66" s="29" t="s">
        <v>59</v>
      </c>
      <c r="F66" s="29" t="s">
        <v>60</v>
      </c>
      <c r="G66" s="29" t="s">
        <v>48</v>
      </c>
      <c r="H66" s="32">
        <v>3576721.75</v>
      </c>
      <c r="I66" s="32"/>
      <c r="J66" s="32">
        <f t="shared" si="5"/>
        <v>3576721.75</v>
      </c>
      <c r="K66" s="32">
        <v>4226794.0999999996</v>
      </c>
      <c r="L66" s="32"/>
      <c r="M66" s="32">
        <f t="shared" si="6"/>
        <v>4226794.0999999996</v>
      </c>
      <c r="N66" s="32">
        <v>4420314.8899999997</v>
      </c>
      <c r="O66" s="32"/>
      <c r="P66" s="32">
        <f t="shared" si="7"/>
        <v>4420314.8899999997</v>
      </c>
    </row>
    <row r="67" spans="1:16" x14ac:dyDescent="0.3">
      <c r="A67" s="40" t="s">
        <v>61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62</v>
      </c>
      <c r="G67" s="29" t="s">
        <v>48</v>
      </c>
      <c r="H67" s="32">
        <v>1343722.52</v>
      </c>
      <c r="I67" s="32"/>
      <c r="J67" s="32">
        <f t="shared" si="5"/>
        <v>1343722.52</v>
      </c>
      <c r="K67" s="32">
        <v>1902380.6</v>
      </c>
      <c r="L67" s="32"/>
      <c r="M67" s="32">
        <f t="shared" si="6"/>
        <v>1902380.6</v>
      </c>
      <c r="N67" s="32">
        <v>1983351.63</v>
      </c>
      <c r="O67" s="32"/>
      <c r="P67" s="32">
        <f t="shared" si="7"/>
        <v>1983351.63</v>
      </c>
    </row>
    <row r="68" spans="1:16" x14ac:dyDescent="0.3">
      <c r="A68" s="40" t="s">
        <v>63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64</v>
      </c>
      <c r="G68" s="29" t="s">
        <v>48</v>
      </c>
      <c r="H68" s="32">
        <v>121057.60000000001</v>
      </c>
      <c r="I68" s="32"/>
      <c r="J68" s="32">
        <f t="shared" si="5"/>
        <v>121057.60000000001</v>
      </c>
      <c r="K68" s="32">
        <v>172092.96</v>
      </c>
      <c r="L68" s="32"/>
      <c r="M68" s="32">
        <f t="shared" si="6"/>
        <v>172092.96</v>
      </c>
      <c r="N68" s="32">
        <v>179678.2</v>
      </c>
      <c r="O68" s="32"/>
      <c r="P68" s="32">
        <f t="shared" si="7"/>
        <v>179678.2</v>
      </c>
    </row>
    <row r="69" spans="1:16" x14ac:dyDescent="0.3">
      <c r="A69" s="40" t="s">
        <v>65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66</v>
      </c>
      <c r="G69" s="29" t="s">
        <v>48</v>
      </c>
      <c r="H69" s="32">
        <v>182131.20000000001</v>
      </c>
      <c r="I69" s="32"/>
      <c r="J69" s="32">
        <f t="shared" si="5"/>
        <v>182131.20000000001</v>
      </c>
      <c r="K69" s="32">
        <v>295668.96000000002</v>
      </c>
      <c r="L69" s="32"/>
      <c r="M69" s="32">
        <f t="shared" si="6"/>
        <v>295668.96000000002</v>
      </c>
      <c r="N69" s="32">
        <v>308699.12</v>
      </c>
      <c r="O69" s="32"/>
      <c r="P69" s="32">
        <f t="shared" si="7"/>
        <v>308699.12</v>
      </c>
    </row>
    <row r="70" spans="1:16" x14ac:dyDescent="0.3">
      <c r="A70" s="81" t="s">
        <v>67</v>
      </c>
      <c r="B70" s="28" t="s">
        <v>43</v>
      </c>
      <c r="C70" s="28" t="s">
        <v>100</v>
      </c>
      <c r="D70" s="29" t="s">
        <v>101</v>
      </c>
      <c r="E70" s="29" t="s">
        <v>54</v>
      </c>
      <c r="F70" s="29" t="s">
        <v>68</v>
      </c>
      <c r="G70" s="29" t="s">
        <v>48</v>
      </c>
      <c r="H70" s="32">
        <v>59536.4</v>
      </c>
      <c r="I70" s="32"/>
      <c r="J70" s="32">
        <f t="shared" si="5"/>
        <v>59536.4</v>
      </c>
      <c r="K70" s="32">
        <v>84527.22</v>
      </c>
      <c r="L70" s="32"/>
      <c r="M70" s="32">
        <f t="shared" si="6"/>
        <v>84527.22</v>
      </c>
      <c r="N70" s="32">
        <v>86184.55</v>
      </c>
      <c r="O70" s="32"/>
      <c r="P70" s="32">
        <f t="shared" si="7"/>
        <v>86184.55</v>
      </c>
    </row>
    <row r="71" spans="1:16" ht="24" x14ac:dyDescent="0.3">
      <c r="A71" s="40" t="s">
        <v>69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70</v>
      </c>
      <c r="G71" s="29" t="s">
        <v>48</v>
      </c>
      <c r="H71" s="32">
        <v>13200</v>
      </c>
      <c r="I71" s="32"/>
      <c r="J71" s="32">
        <f t="shared" si="5"/>
        <v>13200</v>
      </c>
      <c r="K71" s="32">
        <v>18000</v>
      </c>
      <c r="L71" s="32"/>
      <c r="M71" s="32">
        <f t="shared" si="6"/>
        <v>18000</v>
      </c>
      <c r="N71" s="32">
        <v>22500</v>
      </c>
      <c r="O71" s="32"/>
      <c r="P71" s="32">
        <f t="shared" si="7"/>
        <v>22500</v>
      </c>
    </row>
    <row r="72" spans="1:16" ht="24" x14ac:dyDescent="0.3">
      <c r="A72" s="81" t="s">
        <v>102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72</v>
      </c>
      <c r="G72" s="29" t="s">
        <v>48</v>
      </c>
      <c r="H72" s="32">
        <v>94200</v>
      </c>
      <c r="I72" s="32"/>
      <c r="J72" s="32">
        <f t="shared" si="5"/>
        <v>94200</v>
      </c>
      <c r="K72" s="32">
        <v>85500</v>
      </c>
      <c r="L72" s="32"/>
      <c r="M72" s="32">
        <f t="shared" si="6"/>
        <v>85500</v>
      </c>
      <c r="N72" s="32">
        <v>106875</v>
      </c>
      <c r="O72" s="32"/>
      <c r="P72" s="32">
        <f t="shared" si="7"/>
        <v>106875</v>
      </c>
    </row>
    <row r="73" spans="1:16" x14ac:dyDescent="0.3">
      <c r="A73" s="40" t="s">
        <v>73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74</v>
      </c>
      <c r="G73" s="29" t="s">
        <v>48</v>
      </c>
      <c r="H73" s="32">
        <v>120000</v>
      </c>
      <c r="I73" s="32"/>
      <c r="J73" s="32">
        <f t="shared" si="5"/>
        <v>120000</v>
      </c>
      <c r="K73" s="32">
        <v>100000</v>
      </c>
      <c r="L73" s="32"/>
      <c r="M73" s="32">
        <f t="shared" si="6"/>
        <v>100000</v>
      </c>
      <c r="N73" s="32">
        <v>100000</v>
      </c>
      <c r="O73" s="32"/>
      <c r="P73" s="32">
        <f t="shared" si="7"/>
        <v>100000</v>
      </c>
    </row>
    <row r="74" spans="1:16" x14ac:dyDescent="0.3">
      <c r="A74" s="40" t="s">
        <v>75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76</v>
      </c>
      <c r="G74" s="29" t="s">
        <v>48</v>
      </c>
      <c r="H74" s="32">
        <v>0</v>
      </c>
      <c r="I74" s="32"/>
      <c r="J74" s="32">
        <f t="shared" si="5"/>
        <v>0</v>
      </c>
      <c r="K74" s="34"/>
      <c r="L74" s="34"/>
      <c r="M74" s="32">
        <f t="shared" si="6"/>
        <v>0</v>
      </c>
      <c r="N74" s="34"/>
      <c r="O74" s="32"/>
      <c r="P74" s="32">
        <f t="shared" si="7"/>
        <v>0</v>
      </c>
    </row>
    <row r="75" spans="1:16" x14ac:dyDescent="0.3">
      <c r="A75" s="40" t="s">
        <v>77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78</v>
      </c>
      <c r="G75" s="29" t="s">
        <v>48</v>
      </c>
      <c r="H75" s="32">
        <v>79400</v>
      </c>
      <c r="I75" s="32"/>
      <c r="J75" s="32">
        <f t="shared" si="5"/>
        <v>79400</v>
      </c>
      <c r="K75" s="32">
        <v>99250</v>
      </c>
      <c r="L75" s="32"/>
      <c r="M75" s="32">
        <f t="shared" si="6"/>
        <v>99250</v>
      </c>
      <c r="N75" s="32">
        <v>124062.5</v>
      </c>
      <c r="O75" s="32"/>
      <c r="P75" s="32">
        <f t="shared" si="7"/>
        <v>124062.5</v>
      </c>
    </row>
    <row r="76" spans="1:16" x14ac:dyDescent="0.3">
      <c r="A76" s="118" t="s">
        <v>103</v>
      </c>
      <c r="B76" s="40" t="s">
        <v>43</v>
      </c>
      <c r="C76" s="40" t="s">
        <v>100</v>
      </c>
      <c r="D76" s="29" t="s">
        <v>101</v>
      </c>
      <c r="E76" s="118">
        <v>244</v>
      </c>
      <c r="F76" s="42">
        <v>226500</v>
      </c>
      <c r="G76" s="29" t="s">
        <v>48</v>
      </c>
      <c r="H76" s="32">
        <v>195300</v>
      </c>
      <c r="I76" s="32"/>
      <c r="J76" s="32">
        <f t="shared" si="5"/>
        <v>195300</v>
      </c>
      <c r="K76" s="32">
        <v>244125</v>
      </c>
      <c r="L76" s="32"/>
      <c r="M76" s="32">
        <f t="shared" si="6"/>
        <v>244125</v>
      </c>
      <c r="N76" s="32">
        <v>305156.25</v>
      </c>
      <c r="O76" s="32"/>
      <c r="P76" s="32">
        <f t="shared" si="7"/>
        <v>305156.25</v>
      </c>
    </row>
    <row r="77" spans="1:16" ht="24" x14ac:dyDescent="0.3">
      <c r="A77" s="40" t="s">
        <v>79</v>
      </c>
      <c r="B77" s="40" t="s">
        <v>43</v>
      </c>
      <c r="C77" s="40" t="s">
        <v>100</v>
      </c>
      <c r="D77" s="29" t="s">
        <v>101</v>
      </c>
      <c r="E77" s="118">
        <v>244</v>
      </c>
      <c r="F77" s="42">
        <v>226800</v>
      </c>
      <c r="G77" s="29" t="s">
        <v>48</v>
      </c>
      <c r="H77" s="32">
        <v>335000</v>
      </c>
      <c r="I77" s="32"/>
      <c r="J77" s="32">
        <f t="shared" si="5"/>
        <v>335000</v>
      </c>
      <c r="K77" s="32">
        <v>337000</v>
      </c>
      <c r="L77" s="32"/>
      <c r="M77" s="32">
        <f t="shared" si="6"/>
        <v>337000</v>
      </c>
      <c r="N77" s="32">
        <v>337000</v>
      </c>
      <c r="O77" s="32"/>
      <c r="P77" s="32">
        <f t="shared" si="7"/>
        <v>337000</v>
      </c>
    </row>
    <row r="78" spans="1:16" x14ac:dyDescent="0.3">
      <c r="A78" s="40" t="s">
        <v>81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82</v>
      </c>
      <c r="G78" s="29" t="s">
        <v>48</v>
      </c>
      <c r="H78" s="32">
        <v>99700</v>
      </c>
      <c r="I78" s="32"/>
      <c r="J78" s="32">
        <f t="shared" si="5"/>
        <v>99700</v>
      </c>
      <c r="K78" s="32">
        <v>100000</v>
      </c>
      <c r="L78" s="32"/>
      <c r="M78" s="32">
        <f t="shared" si="6"/>
        <v>100000</v>
      </c>
      <c r="N78" s="32">
        <v>100000</v>
      </c>
      <c r="O78" s="32"/>
      <c r="P78" s="32">
        <f t="shared" si="7"/>
        <v>100000</v>
      </c>
    </row>
    <row r="79" spans="1:16" x14ac:dyDescent="0.3">
      <c r="A79" s="40" t="s">
        <v>104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105</v>
      </c>
      <c r="G79" s="29" t="s">
        <v>48</v>
      </c>
      <c r="H79" s="32">
        <v>14000</v>
      </c>
      <c r="I79" s="32"/>
      <c r="J79" s="32">
        <f t="shared" si="5"/>
        <v>14000</v>
      </c>
      <c r="K79" s="32">
        <v>14000</v>
      </c>
      <c r="L79" s="32"/>
      <c r="M79" s="32">
        <f t="shared" si="6"/>
        <v>14000</v>
      </c>
      <c r="N79" s="32">
        <v>16000</v>
      </c>
      <c r="O79" s="32"/>
      <c r="P79" s="32">
        <f t="shared" si="7"/>
        <v>16000</v>
      </c>
    </row>
    <row r="80" spans="1:16" ht="24" x14ac:dyDescent="0.3">
      <c r="A80" s="40" t="s">
        <v>83</v>
      </c>
      <c r="B80" s="28" t="s">
        <v>43</v>
      </c>
      <c r="C80" s="28" t="s">
        <v>100</v>
      </c>
      <c r="D80" s="29" t="s">
        <v>101</v>
      </c>
      <c r="E80" s="29" t="s">
        <v>54</v>
      </c>
      <c r="F80" s="43" t="s">
        <v>84</v>
      </c>
      <c r="G80" s="29" t="s">
        <v>48</v>
      </c>
      <c r="H80" s="32">
        <v>40000</v>
      </c>
      <c r="I80" s="32"/>
      <c r="J80" s="32">
        <f t="shared" si="5"/>
        <v>40000</v>
      </c>
      <c r="K80" s="32">
        <v>40000</v>
      </c>
      <c r="L80" s="32"/>
      <c r="M80" s="32">
        <f t="shared" si="6"/>
        <v>40000</v>
      </c>
      <c r="N80" s="32">
        <v>40000</v>
      </c>
      <c r="O80" s="32"/>
      <c r="P80" s="32">
        <f t="shared" si="7"/>
        <v>40000</v>
      </c>
    </row>
    <row r="81" spans="1:16" x14ac:dyDescent="0.3">
      <c r="A81" s="82" t="s">
        <v>85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86</v>
      </c>
      <c r="G81" s="29" t="s">
        <v>48</v>
      </c>
      <c r="H81" s="32">
        <v>30000</v>
      </c>
      <c r="I81" s="32"/>
      <c r="J81" s="32">
        <f t="shared" si="5"/>
        <v>30000</v>
      </c>
      <c r="K81" s="32">
        <v>30000</v>
      </c>
      <c r="L81" s="32"/>
      <c r="M81" s="32">
        <f t="shared" si="6"/>
        <v>30000</v>
      </c>
      <c r="N81" s="32">
        <v>30000</v>
      </c>
      <c r="O81" s="32"/>
      <c r="P81" s="32">
        <f t="shared" si="7"/>
        <v>30000</v>
      </c>
    </row>
    <row r="82" spans="1:16" x14ac:dyDescent="0.3">
      <c r="A82" s="40" t="s">
        <v>89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90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40" t="s">
        <v>106</v>
      </c>
      <c r="B83" s="44" t="s">
        <v>43</v>
      </c>
      <c r="C83" s="44" t="s">
        <v>100</v>
      </c>
      <c r="D83" s="29" t="s">
        <v>101</v>
      </c>
      <c r="E83" s="43" t="s">
        <v>54</v>
      </c>
      <c r="F83" s="43" t="s">
        <v>107</v>
      </c>
      <c r="G83" s="29" t="s">
        <v>48</v>
      </c>
      <c r="H83" s="32">
        <v>22500</v>
      </c>
      <c r="I83" s="32"/>
      <c r="J83" s="32">
        <f t="shared" si="5"/>
        <v>22500</v>
      </c>
      <c r="K83" s="32">
        <v>22500</v>
      </c>
      <c r="L83" s="32"/>
      <c r="M83" s="32">
        <f t="shared" si="6"/>
        <v>22500</v>
      </c>
      <c r="N83" s="32">
        <v>22500</v>
      </c>
      <c r="O83" s="32"/>
      <c r="P83" s="32">
        <f t="shared" si="7"/>
        <v>22500</v>
      </c>
    </row>
    <row r="84" spans="1:16" x14ac:dyDescent="0.3">
      <c r="A84" s="40" t="s">
        <v>91</v>
      </c>
      <c r="B84" s="28" t="s">
        <v>43</v>
      </c>
      <c r="C84" s="28" t="s">
        <v>100</v>
      </c>
      <c r="D84" s="29" t="s">
        <v>101</v>
      </c>
      <c r="E84" s="45" t="s">
        <v>54</v>
      </c>
      <c r="F84" s="45" t="s">
        <v>92</v>
      </c>
      <c r="G84" s="45" t="s">
        <v>48</v>
      </c>
      <c r="H84" s="32">
        <v>80000</v>
      </c>
      <c r="I84" s="32"/>
      <c r="J84" s="32">
        <f t="shared" si="5"/>
        <v>80000</v>
      </c>
      <c r="K84" s="32">
        <v>80000</v>
      </c>
      <c r="L84" s="32"/>
      <c r="M84" s="32">
        <f t="shared" si="6"/>
        <v>80000</v>
      </c>
      <c r="N84" s="32">
        <v>80000</v>
      </c>
      <c r="O84" s="32"/>
      <c r="P84" s="32">
        <f t="shared" si="7"/>
        <v>80000</v>
      </c>
    </row>
    <row r="85" spans="1:16" x14ac:dyDescent="0.3">
      <c r="A85" s="40" t="s">
        <v>93</v>
      </c>
      <c r="B85" s="28" t="s">
        <v>43</v>
      </c>
      <c r="C85" s="28" t="s">
        <v>100</v>
      </c>
      <c r="D85" s="29" t="s">
        <v>101</v>
      </c>
      <c r="E85" s="29" t="s">
        <v>94</v>
      </c>
      <c r="F85" s="46" t="s">
        <v>95</v>
      </c>
      <c r="G85" s="46" t="s">
        <v>48</v>
      </c>
      <c r="H85" s="32">
        <v>60238</v>
      </c>
      <c r="I85" s="32"/>
      <c r="J85" s="32">
        <f t="shared" si="5"/>
        <v>60238</v>
      </c>
      <c r="K85" s="32">
        <v>60238</v>
      </c>
      <c r="L85" s="32"/>
      <c r="M85" s="32">
        <f t="shared" si="6"/>
        <v>60238</v>
      </c>
      <c r="N85" s="32">
        <v>60238</v>
      </c>
      <c r="O85" s="32"/>
      <c r="P85" s="32">
        <f t="shared" si="7"/>
        <v>60238</v>
      </c>
    </row>
    <row r="86" spans="1:16" x14ac:dyDescent="0.3">
      <c r="A86" s="40" t="s">
        <v>108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97</v>
      </c>
      <c r="G86" s="46" t="s">
        <v>48</v>
      </c>
      <c r="H86" s="32">
        <v>25281</v>
      </c>
      <c r="I86" s="32"/>
      <c r="J86" s="32">
        <f t="shared" si="5"/>
        <v>25281</v>
      </c>
      <c r="K86" s="32">
        <v>25281</v>
      </c>
      <c r="L86" s="32"/>
      <c r="M86" s="32">
        <f t="shared" si="6"/>
        <v>25281</v>
      </c>
      <c r="N86" s="32">
        <v>25281</v>
      </c>
      <c r="O86" s="32"/>
      <c r="P86" s="32">
        <f t="shared" si="7"/>
        <v>25281</v>
      </c>
    </row>
    <row r="87" spans="1:16" x14ac:dyDescent="0.3">
      <c r="A87" s="40" t="s">
        <v>109</v>
      </c>
      <c r="B87" s="28" t="s">
        <v>43</v>
      </c>
      <c r="C87" s="28" t="s">
        <v>100</v>
      </c>
      <c r="D87" s="29" t="s">
        <v>101</v>
      </c>
      <c r="E87" s="29" t="s">
        <v>110</v>
      </c>
      <c r="F87" s="46" t="s">
        <v>111</v>
      </c>
      <c r="G87" s="46" t="s">
        <v>48</v>
      </c>
      <c r="H87" s="32">
        <v>37790</v>
      </c>
      <c r="I87" s="32"/>
      <c r="J87" s="32">
        <f t="shared" si="5"/>
        <v>37790</v>
      </c>
      <c r="K87" s="32">
        <v>37790</v>
      </c>
      <c r="L87" s="32"/>
      <c r="M87" s="32">
        <f t="shared" si="6"/>
        <v>37790</v>
      </c>
      <c r="N87" s="32">
        <v>37790</v>
      </c>
      <c r="O87" s="32"/>
      <c r="P87" s="32">
        <f t="shared" si="7"/>
        <v>37790</v>
      </c>
    </row>
    <row r="88" spans="1:16" x14ac:dyDescent="0.3">
      <c r="A88" s="672" t="s">
        <v>98</v>
      </c>
      <c r="B88" s="672"/>
      <c r="C88" s="672"/>
      <c r="D88" s="672"/>
      <c r="E88" s="672"/>
      <c r="F88" s="672"/>
      <c r="G88" s="672"/>
      <c r="H88" s="98">
        <f>SUM(H62:H87)</f>
        <v>12444478.779999997</v>
      </c>
      <c r="I88" s="98">
        <f t="shared" ref="I88:P88" si="8">SUM(I62:I87)</f>
        <v>0</v>
      </c>
      <c r="J88" s="98">
        <f t="shared" si="8"/>
        <v>12444478.779999997</v>
      </c>
      <c r="K88" s="98">
        <f t="shared" si="8"/>
        <v>13879548.150000002</v>
      </c>
      <c r="L88" s="98">
        <f t="shared" si="8"/>
        <v>0</v>
      </c>
      <c r="M88" s="98">
        <f t="shared" si="8"/>
        <v>13879548.150000002</v>
      </c>
      <c r="N88" s="98">
        <f t="shared" si="8"/>
        <v>14290031.449999997</v>
      </c>
      <c r="O88" s="98">
        <f t="shared" si="8"/>
        <v>0</v>
      </c>
      <c r="P88" s="98">
        <f t="shared" si="8"/>
        <v>14290031.449999997</v>
      </c>
    </row>
    <row r="89" spans="1:16" ht="15" customHeight="1" x14ac:dyDescent="0.3">
      <c r="A89" s="704" t="s">
        <v>112</v>
      </c>
      <c r="B89" s="704"/>
      <c r="C89" s="704"/>
      <c r="D89" s="704"/>
      <c r="E89" s="704"/>
      <c r="F89" s="704"/>
      <c r="G89" s="704"/>
      <c r="H89" s="704"/>
      <c r="I89" s="704"/>
      <c r="J89" s="704"/>
      <c r="K89" s="704"/>
      <c r="L89" s="704"/>
      <c r="M89" s="704"/>
      <c r="N89" s="704"/>
      <c r="O89" s="704"/>
      <c r="P89" s="704"/>
    </row>
    <row r="90" spans="1:16" x14ac:dyDescent="0.3">
      <c r="A90" s="40" t="s">
        <v>87</v>
      </c>
      <c r="B90" s="40" t="s">
        <v>43</v>
      </c>
      <c r="C90" s="40" t="s">
        <v>44</v>
      </c>
      <c r="D90" s="45" t="s">
        <v>45</v>
      </c>
      <c r="E90" s="45" t="s">
        <v>54</v>
      </c>
      <c r="F90" s="45" t="s">
        <v>88</v>
      </c>
      <c r="G90" s="99" t="s">
        <v>113</v>
      </c>
      <c r="H90" s="32">
        <v>5000000</v>
      </c>
      <c r="I90" s="32"/>
      <c r="J90" s="32">
        <f>H90+I90</f>
        <v>5000000</v>
      </c>
      <c r="K90" s="32">
        <v>5800000</v>
      </c>
      <c r="L90" s="32"/>
      <c r="M90" s="32">
        <f>K90+L90</f>
        <v>5800000</v>
      </c>
      <c r="N90" s="32">
        <v>5800000</v>
      </c>
      <c r="O90" s="97"/>
      <c r="P90" s="32">
        <f>N90+O90</f>
        <v>5800000</v>
      </c>
    </row>
    <row r="91" spans="1:16" x14ac:dyDescent="0.3">
      <c r="A91" s="672" t="s">
        <v>114</v>
      </c>
      <c r="B91" s="672"/>
      <c r="C91" s="672"/>
      <c r="D91" s="672"/>
      <c r="E91" s="672"/>
      <c r="F91" s="672"/>
      <c r="G91" s="672"/>
      <c r="H91" s="100">
        <f>SUM(H90)</f>
        <v>5000000</v>
      </c>
      <c r="I91" s="100">
        <f t="shared" ref="I91:P91" si="9">SUM(I90)</f>
        <v>0</v>
      </c>
      <c r="J91" s="100">
        <f t="shared" si="9"/>
        <v>5000000</v>
      </c>
      <c r="K91" s="100">
        <f t="shared" si="9"/>
        <v>5800000</v>
      </c>
      <c r="L91" s="100">
        <f t="shared" si="9"/>
        <v>0</v>
      </c>
      <c r="M91" s="100">
        <f t="shared" si="9"/>
        <v>5800000</v>
      </c>
      <c r="N91" s="100">
        <f t="shared" si="9"/>
        <v>5800000</v>
      </c>
      <c r="O91" s="100">
        <f t="shared" si="9"/>
        <v>0</v>
      </c>
      <c r="P91" s="100">
        <f t="shared" si="9"/>
        <v>5800000</v>
      </c>
    </row>
    <row r="92" spans="1:16" hidden="1" x14ac:dyDescent="0.3">
      <c r="A92" s="702" t="s">
        <v>115</v>
      </c>
      <c r="B92" s="702"/>
      <c r="C92" s="702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97"/>
      <c r="P92" s="97"/>
    </row>
    <row r="93" spans="1:16" ht="25.2" hidden="1" customHeight="1" thickBot="1" x14ac:dyDescent="0.35">
      <c r="A93" s="702"/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idden="1" x14ac:dyDescent="0.3">
      <c r="A94" s="82" t="s">
        <v>42</v>
      </c>
      <c r="B94" s="58" t="s">
        <v>43</v>
      </c>
      <c r="C94" s="58" t="s">
        <v>44</v>
      </c>
      <c r="D94" s="58" t="s">
        <v>116</v>
      </c>
      <c r="E94" s="58" t="s">
        <v>46</v>
      </c>
      <c r="F94" s="58" t="s">
        <v>47</v>
      </c>
      <c r="G94" s="57" t="s">
        <v>117</v>
      </c>
      <c r="H94" s="32"/>
      <c r="I94" s="32"/>
      <c r="J94" s="32"/>
      <c r="K94" s="32"/>
      <c r="L94" s="32"/>
      <c r="M94" s="32"/>
      <c r="N94" s="32"/>
      <c r="O94" s="97"/>
      <c r="P94" s="97"/>
    </row>
    <row r="95" spans="1:16" hidden="1" x14ac:dyDescent="0.3">
      <c r="A95" s="82" t="s">
        <v>50</v>
      </c>
      <c r="B95" s="58" t="s">
        <v>43</v>
      </c>
      <c r="C95" s="58" t="s">
        <v>44</v>
      </c>
      <c r="D95" s="58" t="s">
        <v>116</v>
      </c>
      <c r="E95" s="58" t="s">
        <v>51</v>
      </c>
      <c r="F95" s="58" t="s">
        <v>52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118</v>
      </c>
      <c r="B96" s="58" t="s">
        <v>43</v>
      </c>
      <c r="C96" s="58" t="s">
        <v>44</v>
      </c>
      <c r="D96" s="58" t="s">
        <v>116</v>
      </c>
      <c r="E96" s="58" t="s">
        <v>54</v>
      </c>
      <c r="F96" s="58" t="s">
        <v>119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702" t="s">
        <v>120</v>
      </c>
      <c r="B97" s="702"/>
      <c r="C97" s="702"/>
      <c r="D97" s="702"/>
      <c r="E97" s="702"/>
      <c r="F97" s="702"/>
      <c r="G97" s="702"/>
      <c r="H97" s="59">
        <f>SUM(H94:H96)</f>
        <v>0</v>
      </c>
      <c r="I97" s="59"/>
      <c r="J97" s="59"/>
      <c r="K97" s="59">
        <f t="shared" ref="K97:N97" si="10">SUM(K94:K96)</f>
        <v>0</v>
      </c>
      <c r="L97" s="59"/>
      <c r="M97" s="59"/>
      <c r="N97" s="59">
        <f t="shared" si="10"/>
        <v>0</v>
      </c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100</v>
      </c>
      <c r="D98" s="58" t="s">
        <v>121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100</v>
      </c>
      <c r="D99" s="58" t="s">
        <v>121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100</v>
      </c>
      <c r="D100" s="58" t="s">
        <v>121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40" t="s">
        <v>122</v>
      </c>
      <c r="B101" s="58" t="s">
        <v>43</v>
      </c>
      <c r="C101" s="58" t="s">
        <v>123</v>
      </c>
      <c r="D101" s="58" t="s">
        <v>121</v>
      </c>
      <c r="E101" s="58" t="s">
        <v>54</v>
      </c>
      <c r="F101" s="58" t="s">
        <v>124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5" t="s">
        <v>125</v>
      </c>
      <c r="B102" s="705"/>
      <c r="C102" s="705"/>
      <c r="D102" s="705"/>
      <c r="E102" s="705"/>
      <c r="F102" s="705"/>
      <c r="G102" s="705"/>
      <c r="H102" s="83">
        <f>SUM(H98:H101)</f>
        <v>0</v>
      </c>
      <c r="I102" s="83"/>
      <c r="J102" s="83"/>
      <c r="K102" s="83">
        <f t="shared" ref="K102:N102" si="11">SUM(K98:K101)</f>
        <v>0</v>
      </c>
      <c r="L102" s="83"/>
      <c r="M102" s="83"/>
      <c r="N102" s="83">
        <f t="shared" si="11"/>
        <v>0</v>
      </c>
      <c r="O102" s="97"/>
      <c r="P102" s="97"/>
    </row>
    <row r="103" spans="1:16" hidden="1" x14ac:dyDescent="0.3">
      <c r="A103" s="706" t="s">
        <v>126</v>
      </c>
      <c r="B103" s="706"/>
      <c r="C103" s="706"/>
      <c r="D103" s="706"/>
      <c r="E103" s="706"/>
      <c r="F103" s="706"/>
      <c r="G103" s="706"/>
      <c r="H103" s="101">
        <f>H97+H102</f>
        <v>0</v>
      </c>
      <c r="I103" s="101"/>
      <c r="J103" s="101"/>
      <c r="K103" s="101">
        <f t="shared" ref="K103:N103" si="12">K97+K102</f>
        <v>0</v>
      </c>
      <c r="L103" s="101"/>
      <c r="M103" s="101"/>
      <c r="N103" s="101">
        <f t="shared" si="12"/>
        <v>0</v>
      </c>
      <c r="O103" s="97"/>
      <c r="P103" s="97"/>
    </row>
    <row r="104" spans="1:16" hidden="1" x14ac:dyDescent="0.3">
      <c r="A104" s="700" t="s">
        <v>127</v>
      </c>
      <c r="B104" s="700"/>
      <c r="C104" s="700"/>
      <c r="D104" s="700"/>
      <c r="E104" s="700"/>
      <c r="F104" s="700"/>
      <c r="G104" s="700"/>
      <c r="H104" s="700"/>
      <c r="I104" s="700"/>
      <c r="J104" s="700"/>
      <c r="K104" s="700"/>
      <c r="L104" s="700"/>
      <c r="M104" s="700"/>
      <c r="N104" s="700"/>
      <c r="O104" s="97"/>
      <c r="P104" s="97"/>
    </row>
    <row r="105" spans="1:16" hidden="1" x14ac:dyDescent="0.3">
      <c r="A105" s="82" t="s">
        <v>42</v>
      </c>
      <c r="B105" s="58" t="s">
        <v>43</v>
      </c>
      <c r="C105" s="58" t="s">
        <v>100</v>
      </c>
      <c r="D105" s="58" t="s">
        <v>128</v>
      </c>
      <c r="E105" s="58" t="s">
        <v>46</v>
      </c>
      <c r="F105" s="58" t="s">
        <v>47</v>
      </c>
      <c r="G105" s="102" t="s">
        <v>129</v>
      </c>
      <c r="H105" s="32"/>
      <c r="I105" s="32"/>
      <c r="J105" s="32"/>
      <c r="K105" s="34"/>
      <c r="L105" s="34"/>
      <c r="M105" s="34"/>
      <c r="N105" s="34"/>
      <c r="O105" s="97"/>
      <c r="P105" s="97"/>
    </row>
    <row r="106" spans="1:16" hidden="1" x14ac:dyDescent="0.3">
      <c r="A106" s="82" t="s">
        <v>50</v>
      </c>
      <c r="B106" s="58" t="s">
        <v>43</v>
      </c>
      <c r="C106" s="58" t="s">
        <v>100</v>
      </c>
      <c r="D106" s="58" t="s">
        <v>128</v>
      </c>
      <c r="E106" s="58" t="s">
        <v>51</v>
      </c>
      <c r="F106" s="58">
        <v>213000</v>
      </c>
      <c r="G106" s="102" t="s">
        <v>129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16" t="s">
        <v>130</v>
      </c>
      <c r="B107" s="716"/>
      <c r="C107" s="716"/>
      <c r="D107" s="716"/>
      <c r="E107" s="716"/>
      <c r="F107" s="716"/>
      <c r="G107" s="716"/>
      <c r="H107" s="121">
        <f>SUM(H105:H106)</f>
        <v>0</v>
      </c>
      <c r="I107" s="121"/>
      <c r="J107" s="121"/>
      <c r="K107" s="121">
        <f t="shared" ref="K107:N107" si="13">SUM(K105:K106)</f>
        <v>0</v>
      </c>
      <c r="L107" s="121"/>
      <c r="M107" s="121"/>
      <c r="N107" s="121">
        <f t="shared" si="13"/>
        <v>0</v>
      </c>
      <c r="O107" s="122"/>
      <c r="P107" s="122"/>
    </row>
    <row r="108" spans="1:16" x14ac:dyDescent="0.3">
      <c r="A108" s="702" t="s">
        <v>115</v>
      </c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</row>
    <row r="109" spans="1:16" x14ac:dyDescent="0.3">
      <c r="A109" s="702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</row>
    <row r="110" spans="1:16" x14ac:dyDescent="0.3">
      <c r="A110" s="82" t="s">
        <v>42</v>
      </c>
      <c r="B110" s="28" t="s">
        <v>43</v>
      </c>
      <c r="C110" s="28" t="s">
        <v>44</v>
      </c>
      <c r="D110" s="58" t="s">
        <v>116</v>
      </c>
      <c r="E110" s="29" t="s">
        <v>46</v>
      </c>
      <c r="F110" s="46" t="s">
        <v>47</v>
      </c>
      <c r="G110" s="46" t="s">
        <v>180</v>
      </c>
      <c r="H110" s="32">
        <v>22542173.760000002</v>
      </c>
      <c r="I110" s="32"/>
      <c r="J110" s="32">
        <f t="shared" ref="J110:J112" si="14">H110+I110</f>
        <v>22542173.760000002</v>
      </c>
      <c r="K110" s="32">
        <v>0</v>
      </c>
      <c r="L110" s="32"/>
      <c r="M110" s="32">
        <f t="shared" ref="M110:M112" si="15">K110+L110</f>
        <v>0</v>
      </c>
      <c r="N110" s="32">
        <v>0</v>
      </c>
      <c r="O110" s="32"/>
      <c r="P110" s="32">
        <f t="shared" ref="P110:P116" si="16">N110+O110</f>
        <v>0</v>
      </c>
    </row>
    <row r="111" spans="1:16" x14ac:dyDescent="0.3">
      <c r="A111" s="82" t="s">
        <v>50</v>
      </c>
      <c r="B111" s="28" t="s">
        <v>43</v>
      </c>
      <c r="C111" s="28" t="s">
        <v>44</v>
      </c>
      <c r="D111" s="58" t="s">
        <v>116</v>
      </c>
      <c r="E111" s="29" t="s">
        <v>51</v>
      </c>
      <c r="F111" s="46" t="s">
        <v>52</v>
      </c>
      <c r="G111" s="46" t="s">
        <v>180</v>
      </c>
      <c r="H111" s="32">
        <v>5105802.3600000003</v>
      </c>
      <c r="I111" s="32"/>
      <c r="J111" s="32">
        <f t="shared" si="14"/>
        <v>5105802.3600000003</v>
      </c>
      <c r="K111" s="32">
        <v>0</v>
      </c>
      <c r="L111" s="32"/>
      <c r="M111" s="32">
        <f t="shared" si="15"/>
        <v>0</v>
      </c>
      <c r="N111" s="32">
        <v>0</v>
      </c>
      <c r="O111" s="32"/>
      <c r="P111" s="32">
        <f t="shared" si="16"/>
        <v>0</v>
      </c>
    </row>
    <row r="112" spans="1:16" x14ac:dyDescent="0.3">
      <c r="A112" s="82" t="s">
        <v>118</v>
      </c>
      <c r="B112" s="28" t="s">
        <v>43</v>
      </c>
      <c r="C112" s="28" t="s">
        <v>44</v>
      </c>
      <c r="D112" s="58" t="s">
        <v>116</v>
      </c>
      <c r="E112" s="29" t="s">
        <v>54</v>
      </c>
      <c r="F112" s="46" t="s">
        <v>119</v>
      </c>
      <c r="G112" s="46" t="s">
        <v>180</v>
      </c>
      <c r="H112" s="32">
        <v>47000</v>
      </c>
      <c r="I112" s="32"/>
      <c r="J112" s="32">
        <f t="shared" si="14"/>
        <v>47000</v>
      </c>
      <c r="K112" s="32">
        <v>0</v>
      </c>
      <c r="L112" s="32"/>
      <c r="M112" s="32">
        <f t="shared" si="15"/>
        <v>0</v>
      </c>
      <c r="N112" s="32">
        <v>0</v>
      </c>
      <c r="O112" s="32"/>
      <c r="P112" s="32">
        <f t="shared" si="16"/>
        <v>0</v>
      </c>
    </row>
    <row r="113" spans="1:16" x14ac:dyDescent="0.3">
      <c r="A113" s="715" t="s">
        <v>178</v>
      </c>
      <c r="B113" s="715"/>
      <c r="C113" s="715"/>
      <c r="D113" s="715"/>
      <c r="E113" s="715"/>
      <c r="F113" s="715"/>
      <c r="G113" s="715"/>
      <c r="H113" s="101">
        <f>SUM(H110:H112)</f>
        <v>27694976.120000001</v>
      </c>
      <c r="I113" s="101">
        <f t="shared" ref="I113:P113" si="17">SUM(I110:I112)</f>
        <v>0</v>
      </c>
      <c r="J113" s="101">
        <f t="shared" si="17"/>
        <v>27694976.120000001</v>
      </c>
      <c r="K113" s="101">
        <f t="shared" si="17"/>
        <v>0</v>
      </c>
      <c r="L113" s="101">
        <f t="shared" si="17"/>
        <v>0</v>
      </c>
      <c r="M113" s="101">
        <f t="shared" si="17"/>
        <v>0</v>
      </c>
      <c r="N113" s="101">
        <f t="shared" si="17"/>
        <v>0</v>
      </c>
      <c r="O113" s="101">
        <f t="shared" si="17"/>
        <v>0</v>
      </c>
      <c r="P113" s="101">
        <f t="shared" si="17"/>
        <v>0</v>
      </c>
    </row>
    <row r="114" spans="1:16" x14ac:dyDescent="0.3">
      <c r="A114" s="82" t="s">
        <v>42</v>
      </c>
      <c r="B114" s="28" t="s">
        <v>43</v>
      </c>
      <c r="C114" s="28" t="s">
        <v>100</v>
      </c>
      <c r="D114" s="58" t="s">
        <v>121</v>
      </c>
      <c r="E114" s="29" t="s">
        <v>46</v>
      </c>
      <c r="F114" s="46" t="s">
        <v>47</v>
      </c>
      <c r="G114" s="46" t="s">
        <v>180</v>
      </c>
      <c r="H114" s="32">
        <v>39662990.399999999</v>
      </c>
      <c r="I114" s="32"/>
      <c r="J114" s="32">
        <f t="shared" ref="J114:J116" si="18">H114+I114</f>
        <v>39662990.399999999</v>
      </c>
      <c r="K114" s="32">
        <v>0</v>
      </c>
      <c r="L114" s="32"/>
      <c r="M114" s="32">
        <f t="shared" ref="M114:M116" si="19">K114+L114</f>
        <v>0</v>
      </c>
      <c r="N114" s="32">
        <v>0</v>
      </c>
      <c r="O114" s="32"/>
      <c r="P114" s="32">
        <f t="shared" si="16"/>
        <v>0</v>
      </c>
    </row>
    <row r="115" spans="1:16" x14ac:dyDescent="0.3">
      <c r="A115" s="82" t="s">
        <v>50</v>
      </c>
      <c r="B115" s="28" t="s">
        <v>43</v>
      </c>
      <c r="C115" s="28" t="s">
        <v>100</v>
      </c>
      <c r="D115" s="58" t="s">
        <v>121</v>
      </c>
      <c r="E115" s="29" t="s">
        <v>51</v>
      </c>
      <c r="F115" s="46" t="s">
        <v>52</v>
      </c>
      <c r="G115" s="46" t="s">
        <v>180</v>
      </c>
      <c r="H115" s="32">
        <v>8983667.3300000001</v>
      </c>
      <c r="I115" s="32"/>
      <c r="J115" s="32">
        <f t="shared" si="18"/>
        <v>8983667.3300000001</v>
      </c>
      <c r="K115" s="32">
        <v>0</v>
      </c>
      <c r="L115" s="32"/>
      <c r="M115" s="32">
        <f t="shared" si="19"/>
        <v>0</v>
      </c>
      <c r="N115" s="32">
        <v>0</v>
      </c>
      <c r="O115" s="32"/>
      <c r="P115" s="32">
        <f t="shared" si="16"/>
        <v>0</v>
      </c>
    </row>
    <row r="116" spans="1:16" x14ac:dyDescent="0.3">
      <c r="A116" s="82" t="s">
        <v>118</v>
      </c>
      <c r="B116" s="28" t="s">
        <v>43</v>
      </c>
      <c r="C116" s="28" t="s">
        <v>100</v>
      </c>
      <c r="D116" s="58" t="s">
        <v>121</v>
      </c>
      <c r="E116" s="29" t="s">
        <v>54</v>
      </c>
      <c r="F116" s="46" t="s">
        <v>119</v>
      </c>
      <c r="G116" s="46" t="s">
        <v>180</v>
      </c>
      <c r="H116" s="32">
        <v>54991.59</v>
      </c>
      <c r="I116" s="32"/>
      <c r="J116" s="32">
        <f t="shared" si="18"/>
        <v>54991.59</v>
      </c>
      <c r="K116" s="32">
        <v>0</v>
      </c>
      <c r="L116" s="32"/>
      <c r="M116" s="32">
        <f t="shared" si="19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715" t="s">
        <v>178</v>
      </c>
      <c r="B117" s="715"/>
      <c r="C117" s="715"/>
      <c r="D117" s="715"/>
      <c r="E117" s="715"/>
      <c r="F117" s="715"/>
      <c r="G117" s="715"/>
      <c r="H117" s="101">
        <f>SUM(H114:H116)</f>
        <v>48701649.32</v>
      </c>
      <c r="I117" s="101">
        <f t="shared" ref="I117:P117" si="20">SUM(I114:I116)</f>
        <v>0</v>
      </c>
      <c r="J117" s="101">
        <f t="shared" si="20"/>
        <v>48701649.32</v>
      </c>
      <c r="K117" s="101">
        <f t="shared" si="20"/>
        <v>0</v>
      </c>
      <c r="L117" s="101">
        <f t="shared" si="20"/>
        <v>0</v>
      </c>
      <c r="M117" s="101">
        <f t="shared" si="20"/>
        <v>0</v>
      </c>
      <c r="N117" s="101">
        <f t="shared" si="20"/>
        <v>0</v>
      </c>
      <c r="O117" s="101">
        <f t="shared" si="20"/>
        <v>0</v>
      </c>
      <c r="P117" s="101">
        <f t="shared" si="20"/>
        <v>0</v>
      </c>
    </row>
    <row r="118" spans="1:16" x14ac:dyDescent="0.3">
      <c r="A118" s="706" t="s">
        <v>179</v>
      </c>
      <c r="B118" s="706"/>
      <c r="C118" s="706"/>
      <c r="D118" s="706"/>
      <c r="E118" s="706"/>
      <c r="F118" s="706"/>
      <c r="G118" s="706"/>
      <c r="H118" s="101">
        <f>H113+H117</f>
        <v>76396625.439999998</v>
      </c>
      <c r="I118" s="101">
        <f t="shared" ref="I118:P118" si="21">I113+I117</f>
        <v>0</v>
      </c>
      <c r="J118" s="101">
        <f t="shared" si="21"/>
        <v>76396625.439999998</v>
      </c>
      <c r="K118" s="101">
        <f t="shared" si="21"/>
        <v>0</v>
      </c>
      <c r="L118" s="101">
        <f t="shared" si="21"/>
        <v>0</v>
      </c>
      <c r="M118" s="101">
        <f t="shared" si="21"/>
        <v>0</v>
      </c>
      <c r="N118" s="101">
        <f t="shared" si="21"/>
        <v>0</v>
      </c>
      <c r="O118" s="101">
        <f t="shared" si="21"/>
        <v>0</v>
      </c>
      <c r="P118" s="101">
        <f t="shared" si="21"/>
        <v>0</v>
      </c>
    </row>
    <row r="119" spans="1:16" ht="28.95" customHeight="1" x14ac:dyDescent="0.3">
      <c r="A119" s="702" t="s">
        <v>160</v>
      </c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</row>
    <row r="120" spans="1:16" ht="26.4" x14ac:dyDescent="0.3">
      <c r="A120" s="104" t="s">
        <v>161</v>
      </c>
      <c r="B120" s="40">
        <v>10</v>
      </c>
      <c r="C120" s="40" t="s">
        <v>162</v>
      </c>
      <c r="D120" s="45" t="s">
        <v>163</v>
      </c>
      <c r="E120" s="45" t="s">
        <v>174</v>
      </c>
      <c r="F120" s="45" t="s">
        <v>165</v>
      </c>
      <c r="G120" s="45" t="s">
        <v>182</v>
      </c>
      <c r="H120" s="32">
        <v>2216000</v>
      </c>
      <c r="I120" s="32"/>
      <c r="J120" s="32">
        <f>H120+I120</f>
        <v>2216000</v>
      </c>
      <c r="K120" s="32">
        <v>0</v>
      </c>
      <c r="L120" s="32"/>
      <c r="M120" s="32">
        <f>K120+L120</f>
        <v>0</v>
      </c>
      <c r="N120" s="32">
        <v>0</v>
      </c>
      <c r="O120" s="97"/>
      <c r="P120" s="32">
        <f>N120+O120</f>
        <v>0</v>
      </c>
    </row>
    <row r="121" spans="1:16" x14ac:dyDescent="0.3">
      <c r="A121" s="708" t="s">
        <v>167</v>
      </c>
      <c r="B121" s="709"/>
      <c r="C121" s="709"/>
      <c r="D121" s="709"/>
      <c r="E121" s="709"/>
      <c r="F121" s="709"/>
      <c r="G121" s="710"/>
      <c r="H121" s="101">
        <f t="shared" ref="H121:P121" si="22">SUM(H120:H120)</f>
        <v>2216000</v>
      </c>
      <c r="I121" s="101">
        <f t="shared" si="22"/>
        <v>0</v>
      </c>
      <c r="J121" s="101">
        <f t="shared" si="22"/>
        <v>2216000</v>
      </c>
      <c r="K121" s="101">
        <f t="shared" si="22"/>
        <v>0</v>
      </c>
      <c r="L121" s="101">
        <f t="shared" si="22"/>
        <v>0</v>
      </c>
      <c r="M121" s="101">
        <f t="shared" si="22"/>
        <v>0</v>
      </c>
      <c r="N121" s="101">
        <f t="shared" si="22"/>
        <v>0</v>
      </c>
      <c r="O121" s="101">
        <f t="shared" si="22"/>
        <v>0</v>
      </c>
      <c r="P121" s="101">
        <f t="shared" si="22"/>
        <v>0</v>
      </c>
    </row>
    <row r="122" spans="1:16" ht="25.2" customHeight="1" x14ac:dyDescent="0.3">
      <c r="A122" s="711" t="s">
        <v>168</v>
      </c>
      <c r="B122" s="712"/>
      <c r="C122" s="712"/>
      <c r="D122" s="712"/>
      <c r="E122" s="712"/>
      <c r="F122" s="712"/>
      <c r="G122" s="712"/>
      <c r="H122" s="712"/>
      <c r="I122" s="712"/>
      <c r="J122" s="712"/>
      <c r="K122" s="712"/>
      <c r="L122" s="712"/>
      <c r="M122" s="712"/>
      <c r="N122" s="712"/>
      <c r="O122" s="712"/>
      <c r="P122" s="713"/>
    </row>
    <row r="123" spans="1:16" ht="26.4" x14ac:dyDescent="0.3">
      <c r="A123" s="105" t="s">
        <v>161</v>
      </c>
      <c r="B123" s="106" t="s">
        <v>43</v>
      </c>
      <c r="C123" s="106" t="s">
        <v>100</v>
      </c>
      <c r="D123" s="107" t="s">
        <v>169</v>
      </c>
      <c r="E123" s="107" t="s">
        <v>164</v>
      </c>
      <c r="F123" s="107" t="s">
        <v>165</v>
      </c>
      <c r="G123" s="108" t="s">
        <v>170</v>
      </c>
      <c r="H123" s="32">
        <v>876245</v>
      </c>
      <c r="I123" s="32"/>
      <c r="J123" s="32">
        <f>H123+I123</f>
        <v>876245</v>
      </c>
      <c r="K123" s="32">
        <v>0</v>
      </c>
      <c r="L123" s="32"/>
      <c r="M123" s="32">
        <f t="shared" ref="M123:M124" si="23">K123+L123</f>
        <v>0</v>
      </c>
      <c r="N123" s="32">
        <v>0</v>
      </c>
      <c r="O123" s="97"/>
      <c r="P123" s="32">
        <f t="shared" ref="P123:P124" si="24">N123+O123</f>
        <v>0</v>
      </c>
    </row>
    <row r="124" spans="1:16" x14ac:dyDescent="0.3">
      <c r="A124" s="105" t="s">
        <v>175</v>
      </c>
      <c r="B124" s="40" t="s">
        <v>172</v>
      </c>
      <c r="C124" s="40" t="s">
        <v>173</v>
      </c>
      <c r="D124" s="45" t="s">
        <v>169</v>
      </c>
      <c r="E124" s="45" t="s">
        <v>174</v>
      </c>
      <c r="F124" s="45" t="s">
        <v>171</v>
      </c>
      <c r="G124" s="45" t="s">
        <v>170</v>
      </c>
      <c r="H124" s="32">
        <v>93777</v>
      </c>
      <c r="I124" s="32"/>
      <c r="J124" s="32">
        <f>H124+I124</f>
        <v>93777</v>
      </c>
      <c r="K124" s="32">
        <v>0</v>
      </c>
      <c r="L124" s="32"/>
      <c r="M124" s="32">
        <f t="shared" si="23"/>
        <v>0</v>
      </c>
      <c r="N124" s="32">
        <v>0</v>
      </c>
      <c r="O124" s="97"/>
      <c r="P124" s="32">
        <f t="shared" si="24"/>
        <v>0</v>
      </c>
    </row>
    <row r="125" spans="1:16" x14ac:dyDescent="0.3">
      <c r="A125" s="708" t="s">
        <v>176</v>
      </c>
      <c r="B125" s="709"/>
      <c r="C125" s="709"/>
      <c r="D125" s="709"/>
      <c r="E125" s="709"/>
      <c r="F125" s="709"/>
      <c r="G125" s="710"/>
      <c r="H125" s="101">
        <f>SUM(H123:H124)</f>
        <v>970022</v>
      </c>
      <c r="I125" s="101">
        <f t="shared" ref="I125:P125" si="25">SUM(I123:I124)</f>
        <v>0</v>
      </c>
      <c r="J125" s="101">
        <f t="shared" si="25"/>
        <v>970022</v>
      </c>
      <c r="K125" s="101">
        <f t="shared" si="25"/>
        <v>0</v>
      </c>
      <c r="L125" s="101">
        <f t="shared" si="25"/>
        <v>0</v>
      </c>
      <c r="M125" s="101">
        <f t="shared" si="25"/>
        <v>0</v>
      </c>
      <c r="N125" s="101">
        <f t="shared" si="25"/>
        <v>0</v>
      </c>
      <c r="O125" s="101">
        <f t="shared" si="25"/>
        <v>0</v>
      </c>
      <c r="P125" s="101">
        <f t="shared" si="25"/>
        <v>0</v>
      </c>
    </row>
    <row r="126" spans="1:16" x14ac:dyDescent="0.3">
      <c r="A126" s="717" t="s">
        <v>187</v>
      </c>
      <c r="B126" s="718"/>
      <c r="C126" s="718"/>
      <c r="D126" s="718"/>
      <c r="E126" s="718"/>
      <c r="F126" s="718"/>
      <c r="G126" s="718"/>
      <c r="H126" s="718"/>
      <c r="I126" s="718"/>
      <c r="J126" s="718"/>
      <c r="K126" s="718"/>
      <c r="L126" s="718"/>
      <c r="M126" s="718"/>
      <c r="N126" s="718"/>
      <c r="O126" s="718"/>
      <c r="P126" s="719"/>
    </row>
    <row r="127" spans="1:16" ht="26.4" x14ac:dyDescent="0.3">
      <c r="A127" s="129" t="s">
        <v>81</v>
      </c>
      <c r="B127" s="130" t="s">
        <v>43</v>
      </c>
      <c r="C127" s="131" t="s">
        <v>100</v>
      </c>
      <c r="D127" s="131" t="s">
        <v>188</v>
      </c>
      <c r="E127" s="131">
        <v>244</v>
      </c>
      <c r="F127" s="131" t="s">
        <v>82</v>
      </c>
      <c r="G127" s="132" t="s">
        <v>189</v>
      </c>
      <c r="H127" s="32">
        <v>0</v>
      </c>
      <c r="I127" s="32">
        <v>3150000</v>
      </c>
      <c r="J127" s="32">
        <f>H127+I127</f>
        <v>3150000</v>
      </c>
      <c r="K127" s="32">
        <v>0</v>
      </c>
      <c r="L127" s="32"/>
      <c r="M127" s="32">
        <f t="shared" ref="M127" si="26">K127+L127</f>
        <v>0</v>
      </c>
      <c r="N127" s="32">
        <v>0</v>
      </c>
      <c r="O127" s="97"/>
      <c r="P127" s="32">
        <f t="shared" ref="P127" si="27">N127+O127</f>
        <v>0</v>
      </c>
    </row>
    <row r="128" spans="1:16" x14ac:dyDescent="0.3">
      <c r="A128" s="708" t="s">
        <v>190</v>
      </c>
      <c r="B128" s="709"/>
      <c r="C128" s="709"/>
      <c r="D128" s="709"/>
      <c r="E128" s="709"/>
      <c r="F128" s="709"/>
      <c r="G128" s="710"/>
      <c r="H128" s="101">
        <f>SUM(H127)</f>
        <v>0</v>
      </c>
      <c r="I128" s="101">
        <f t="shared" ref="I128:P128" si="28">SUM(I127)</f>
        <v>3150000</v>
      </c>
      <c r="J128" s="101">
        <f t="shared" si="28"/>
        <v>3150000</v>
      </c>
      <c r="K128" s="101">
        <f t="shared" si="28"/>
        <v>0</v>
      </c>
      <c r="L128" s="101">
        <f t="shared" si="28"/>
        <v>0</v>
      </c>
      <c r="M128" s="101">
        <f t="shared" si="28"/>
        <v>0</v>
      </c>
      <c r="N128" s="101">
        <f t="shared" si="28"/>
        <v>0</v>
      </c>
      <c r="O128" s="101">
        <f t="shared" si="28"/>
        <v>0</v>
      </c>
      <c r="P128" s="101">
        <f t="shared" si="28"/>
        <v>0</v>
      </c>
    </row>
    <row r="129" spans="1:16" x14ac:dyDescent="0.3">
      <c r="A129" s="720" t="s">
        <v>191</v>
      </c>
      <c r="B129" s="721"/>
      <c r="C129" s="721"/>
      <c r="D129" s="721"/>
      <c r="E129" s="721"/>
      <c r="F129" s="721"/>
      <c r="G129" s="721"/>
      <c r="H129" s="721"/>
      <c r="I129" s="721"/>
      <c r="J129" s="721"/>
      <c r="K129" s="721"/>
      <c r="L129" s="721"/>
      <c r="M129" s="721"/>
      <c r="N129" s="721"/>
      <c r="O129" s="721"/>
      <c r="P129" s="722"/>
    </row>
    <row r="130" spans="1:16" ht="26.4" x14ac:dyDescent="0.3">
      <c r="A130" s="133" t="s">
        <v>192</v>
      </c>
      <c r="B130" s="133" t="s">
        <v>172</v>
      </c>
      <c r="C130" s="133" t="s">
        <v>173</v>
      </c>
      <c r="D130" s="134" t="s">
        <v>193</v>
      </c>
      <c r="E130" s="134" t="s">
        <v>164</v>
      </c>
      <c r="F130" s="134" t="s">
        <v>165</v>
      </c>
      <c r="G130" s="132" t="s">
        <v>195</v>
      </c>
      <c r="H130" s="32">
        <v>0</v>
      </c>
      <c r="I130" s="32">
        <v>1260000</v>
      </c>
      <c r="J130" s="32">
        <f t="shared" ref="J130:J131" si="29">H130+I130</f>
        <v>1260000</v>
      </c>
      <c r="K130" s="32">
        <v>0</v>
      </c>
      <c r="L130" s="32"/>
      <c r="M130" s="32">
        <f t="shared" ref="M130:M131" si="30">K130+L130</f>
        <v>0</v>
      </c>
      <c r="N130" s="32">
        <v>0</v>
      </c>
      <c r="O130" s="97"/>
      <c r="P130" s="32">
        <f t="shared" ref="P130:P131" si="31">N130+O130</f>
        <v>0</v>
      </c>
    </row>
    <row r="131" spans="1:16" ht="26.4" x14ac:dyDescent="0.3">
      <c r="A131" s="133" t="s">
        <v>192</v>
      </c>
      <c r="B131" s="133" t="s">
        <v>172</v>
      </c>
      <c r="C131" s="133" t="s">
        <v>173</v>
      </c>
      <c r="D131" s="134" t="s">
        <v>194</v>
      </c>
      <c r="E131" s="134" t="s">
        <v>164</v>
      </c>
      <c r="F131" s="134" t="s">
        <v>165</v>
      </c>
      <c r="G131" s="132" t="s">
        <v>48</v>
      </c>
      <c r="H131" s="32">
        <v>0</v>
      </c>
      <c r="I131" s="32">
        <v>540000</v>
      </c>
      <c r="J131" s="32">
        <f t="shared" si="29"/>
        <v>540000</v>
      </c>
      <c r="K131" s="32">
        <v>0</v>
      </c>
      <c r="L131" s="32"/>
      <c r="M131" s="32">
        <f t="shared" si="30"/>
        <v>0</v>
      </c>
      <c r="N131" s="32">
        <v>0</v>
      </c>
      <c r="O131" s="97"/>
      <c r="P131" s="32">
        <f t="shared" si="31"/>
        <v>0</v>
      </c>
    </row>
    <row r="132" spans="1:16" x14ac:dyDescent="0.3">
      <c r="A132" s="708" t="s">
        <v>196</v>
      </c>
      <c r="B132" s="709"/>
      <c r="C132" s="709"/>
      <c r="D132" s="709"/>
      <c r="E132" s="709"/>
      <c r="F132" s="709"/>
      <c r="G132" s="710"/>
      <c r="H132" s="101">
        <f>SUM(H130:H131)</f>
        <v>0</v>
      </c>
      <c r="I132" s="101">
        <f t="shared" ref="I132:P132" si="32">SUM(I130:I131)</f>
        <v>1800000</v>
      </c>
      <c r="J132" s="101">
        <f t="shared" si="32"/>
        <v>1800000</v>
      </c>
      <c r="K132" s="101">
        <f t="shared" si="32"/>
        <v>0</v>
      </c>
      <c r="L132" s="101">
        <f t="shared" si="32"/>
        <v>0</v>
      </c>
      <c r="M132" s="101">
        <f t="shared" si="32"/>
        <v>0</v>
      </c>
      <c r="N132" s="101">
        <f t="shared" si="32"/>
        <v>0</v>
      </c>
      <c r="O132" s="101">
        <f t="shared" si="32"/>
        <v>0</v>
      </c>
      <c r="P132" s="101">
        <f t="shared" si="32"/>
        <v>0</v>
      </c>
    </row>
    <row r="133" spans="1:16" x14ac:dyDescent="0.3">
      <c r="A133" s="701" t="s">
        <v>131</v>
      </c>
      <c r="B133" s="701"/>
      <c r="C133" s="701"/>
      <c r="D133" s="701"/>
      <c r="E133" s="701"/>
      <c r="F133" s="701"/>
      <c r="G133" s="701"/>
      <c r="H133" s="103">
        <f>H60+H88+H91+H103+H107+H121+H125+H118+H128+H132</f>
        <v>109084959.59999999</v>
      </c>
      <c r="I133" s="103">
        <f t="shared" ref="I133:P133" si="33">I60+I88+I91+I103+I107+I121+I125+I118+I128+I132</f>
        <v>4950000</v>
      </c>
      <c r="J133" s="103">
        <f t="shared" si="33"/>
        <v>114034959.59999999</v>
      </c>
      <c r="K133" s="103">
        <f t="shared" si="33"/>
        <v>33521479.18</v>
      </c>
      <c r="L133" s="103">
        <f t="shared" si="33"/>
        <v>0</v>
      </c>
      <c r="M133" s="103">
        <f t="shared" si="33"/>
        <v>33521479.18</v>
      </c>
      <c r="N133" s="103">
        <f t="shared" si="33"/>
        <v>34259965.640000001</v>
      </c>
      <c r="O133" s="103">
        <f t="shared" si="33"/>
        <v>0</v>
      </c>
      <c r="P133" s="103">
        <f t="shared" si="33"/>
        <v>34259965.640000001</v>
      </c>
    </row>
    <row r="134" spans="1:1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6" x14ac:dyDescent="0.3">
      <c r="A135" s="72" t="s">
        <v>132</v>
      </c>
      <c r="B135" s="73"/>
      <c r="C135" s="72"/>
      <c r="D135" s="72"/>
      <c r="E135" s="698" t="s">
        <v>133</v>
      </c>
      <c r="F135" s="698"/>
      <c r="G135" s="698"/>
      <c r="H135" s="1"/>
      <c r="I135" s="1"/>
      <c r="J135" s="1"/>
      <c r="K135" s="1"/>
      <c r="L135" s="1"/>
      <c r="M135" s="1"/>
      <c r="N135" s="1"/>
    </row>
    <row r="136" spans="1:16" x14ac:dyDescent="0.3">
      <c r="A136" s="2" t="s">
        <v>134</v>
      </c>
      <c r="B136" s="696" t="s">
        <v>135</v>
      </c>
      <c r="C136" s="699"/>
      <c r="D136" s="699"/>
      <c r="E136" s="699" t="s">
        <v>136</v>
      </c>
      <c r="F136" s="699"/>
      <c r="G136" s="699"/>
      <c r="H136" s="1"/>
      <c r="I136" s="1"/>
      <c r="J136" s="1"/>
      <c r="K136" s="1"/>
      <c r="L136" s="1"/>
      <c r="M136" s="1"/>
      <c r="N136" s="1"/>
    </row>
    <row r="137" spans="1:16" x14ac:dyDescent="0.3">
      <c r="A137" s="2"/>
      <c r="B137" s="115"/>
      <c r="C137" s="115"/>
      <c r="D137" s="115"/>
      <c r="E137" s="115"/>
      <c r="F137" s="115"/>
      <c r="G137" s="115"/>
      <c r="H137" s="1"/>
      <c r="I137" s="1"/>
      <c r="J137" s="1"/>
      <c r="K137" s="1"/>
      <c r="L137" s="1"/>
      <c r="M137" s="1"/>
      <c r="N137" s="1"/>
    </row>
    <row r="138" spans="1:16" x14ac:dyDescent="0.3">
      <c r="A138" s="72" t="s">
        <v>152</v>
      </c>
      <c r="B138" s="73"/>
      <c r="C138" s="75"/>
      <c r="D138" s="75"/>
      <c r="E138" s="5"/>
      <c r="F138" s="695" t="s">
        <v>138</v>
      </c>
      <c r="G138" s="695"/>
      <c r="H138" s="1"/>
      <c r="I138" s="1"/>
      <c r="J138" s="1"/>
      <c r="K138" s="1"/>
      <c r="L138" s="1"/>
      <c r="M138" s="1"/>
      <c r="N138" s="1"/>
    </row>
    <row r="139" spans="1:16" x14ac:dyDescent="0.3">
      <c r="A139" s="2" t="s">
        <v>134</v>
      </c>
      <c r="B139" s="696" t="s">
        <v>135</v>
      </c>
      <c r="C139" s="697"/>
      <c r="D139" s="697"/>
      <c r="E139" s="76"/>
      <c r="F139" s="697" t="s">
        <v>136</v>
      </c>
      <c r="G139" s="697"/>
      <c r="H139" s="1"/>
      <c r="I139" s="1"/>
      <c r="J139" s="1"/>
      <c r="K139" s="1"/>
      <c r="L139" s="1"/>
      <c r="M139" s="1"/>
      <c r="N139" s="1"/>
    </row>
    <row r="140" spans="1:16" x14ac:dyDescent="0.3">
      <c r="A140" s="2"/>
      <c r="B140" s="2"/>
      <c r="C140" s="2"/>
      <c r="D140" s="2"/>
      <c r="E140" s="2"/>
      <c r="F140" s="2"/>
      <c r="G140" s="2"/>
      <c r="H140" s="1"/>
      <c r="I140" s="1"/>
      <c r="J140" s="1"/>
      <c r="K140" s="1"/>
      <c r="L140" s="1"/>
      <c r="M140" s="1"/>
      <c r="N140" s="1"/>
    </row>
    <row r="141" spans="1:16" x14ac:dyDescent="0.3">
      <c r="A141" s="72" t="s">
        <v>153</v>
      </c>
      <c r="B141" s="73"/>
      <c r="C141" s="75"/>
      <c r="D141" s="75"/>
      <c r="E141" s="5"/>
      <c r="F141" s="695" t="s">
        <v>140</v>
      </c>
      <c r="G141" s="695"/>
      <c r="H141" s="1"/>
      <c r="I141" s="1"/>
      <c r="J141" s="1"/>
      <c r="K141" s="1"/>
      <c r="L141" s="1"/>
      <c r="M141" s="1"/>
      <c r="N141" s="1"/>
    </row>
    <row r="142" spans="1:16" x14ac:dyDescent="0.3">
      <c r="A142" s="2" t="s">
        <v>141</v>
      </c>
      <c r="B142" s="696" t="s">
        <v>135</v>
      </c>
      <c r="C142" s="697"/>
      <c r="D142" s="697"/>
      <c r="E142" s="76"/>
      <c r="F142" s="697" t="s">
        <v>136</v>
      </c>
      <c r="G142" s="697"/>
      <c r="H142" s="1"/>
      <c r="I142" s="1"/>
      <c r="J142" s="1"/>
      <c r="K142" s="1"/>
      <c r="L142" s="1"/>
      <c r="M142" s="1"/>
      <c r="N142" s="1"/>
    </row>
  </sheetData>
  <mergeCells count="49">
    <mergeCell ref="B139:D139"/>
    <mergeCell ref="F139:G139"/>
    <mergeCell ref="F141:G141"/>
    <mergeCell ref="B142:D142"/>
    <mergeCell ref="F142:G142"/>
    <mergeCell ref="A92:N93"/>
    <mergeCell ref="E135:G135"/>
    <mergeCell ref="B136:D136"/>
    <mergeCell ref="E136:G136"/>
    <mergeCell ref="F138:G138"/>
    <mergeCell ref="A132:G132"/>
    <mergeCell ref="A126:P126"/>
    <mergeCell ref="A128:G128"/>
    <mergeCell ref="A129:P129"/>
    <mergeCell ref="A125:G125"/>
    <mergeCell ref="A133:G133"/>
    <mergeCell ref="A122:P122"/>
    <mergeCell ref="A97:G97"/>
    <mergeCell ref="A102:G102"/>
    <mergeCell ref="A103:G103"/>
    <mergeCell ref="A104:N104"/>
    <mergeCell ref="A107:G107"/>
    <mergeCell ref="A108:P109"/>
    <mergeCell ref="A113:G113"/>
    <mergeCell ref="A117:G117"/>
    <mergeCell ref="A118:G118"/>
    <mergeCell ref="A119:P119"/>
    <mergeCell ref="A121:G121"/>
    <mergeCell ref="G33:G34"/>
    <mergeCell ref="H33:J33"/>
    <mergeCell ref="K33:M33"/>
    <mergeCell ref="N33:P33"/>
    <mergeCell ref="A91:G91"/>
    <mergeCell ref="A60:G60"/>
    <mergeCell ref="A61:P61"/>
    <mergeCell ref="A88:G88"/>
    <mergeCell ref="A89:P89"/>
    <mergeCell ref="A36:P36"/>
    <mergeCell ref="A33:A34"/>
    <mergeCell ref="B33:B34"/>
    <mergeCell ref="C33:C34"/>
    <mergeCell ref="D33:D34"/>
    <mergeCell ref="E33:E34"/>
    <mergeCell ref="F33:F34"/>
    <mergeCell ref="F14:N14"/>
    <mergeCell ref="B24:I24"/>
    <mergeCell ref="B27:G28"/>
    <mergeCell ref="B29:G29"/>
    <mergeCell ref="B30:G30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70" zoomScale="70" zoomScaleNormal="70" workbookViewId="0">
      <selection activeCell="G200" sqref="G200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398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"/>
      <c r="B22" s="1"/>
      <c r="C22" s="12"/>
      <c r="D22" s="12"/>
      <c r="E22" s="12"/>
      <c r="F22" s="12"/>
      <c r="G22" s="12"/>
      <c r="H22" s="12"/>
      <c r="I22" s="12"/>
      <c r="J22" s="12"/>
      <c r="K22" s="1"/>
      <c r="L22" s="1"/>
      <c r="M22" s="1"/>
      <c r="N22" s="1"/>
    </row>
    <row r="23" spans="1:16" ht="15" thickBot="1" x14ac:dyDescent="0.35">
      <c r="B23" s="747" t="s">
        <v>399</v>
      </c>
      <c r="C23" s="747"/>
      <c r="D23" s="747"/>
      <c r="E23" s="747"/>
      <c r="F23" s="747"/>
      <c r="G23" s="747"/>
      <c r="H23" s="747"/>
      <c r="I23" s="747"/>
      <c r="J23" s="494" t="str">
        <f>H19</f>
        <v>06 ноября 2025</v>
      </c>
      <c r="K23" s="1"/>
      <c r="L23" s="1"/>
      <c r="M23" s="1"/>
      <c r="P23" s="619" t="s">
        <v>13</v>
      </c>
    </row>
    <row r="24" spans="1:1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L24" s="622"/>
      <c r="M24" s="622"/>
      <c r="O24" s="622" t="s">
        <v>14</v>
      </c>
      <c r="P24" s="490" t="s">
        <v>15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622"/>
      <c r="M25" s="622"/>
      <c r="O25" s="622" t="s">
        <v>16</v>
      </c>
      <c r="P25" s="491" t="str">
        <f>H19</f>
        <v>06 ноября 2025</v>
      </c>
    </row>
    <row r="26" spans="1:16" x14ac:dyDescent="0.3">
      <c r="A26" s="478"/>
      <c r="B26" s="741" t="s">
        <v>17</v>
      </c>
      <c r="C26" s="741"/>
      <c r="D26" s="741"/>
      <c r="E26" s="741"/>
      <c r="F26" s="741"/>
      <c r="G26" s="741"/>
      <c r="H26" s="623"/>
      <c r="I26" s="623"/>
      <c r="J26" s="623"/>
      <c r="K26" s="480"/>
      <c r="L26" s="626"/>
      <c r="M26" s="626"/>
      <c r="N26" s="480"/>
      <c r="O26" s="626" t="s">
        <v>18</v>
      </c>
      <c r="P26" s="482">
        <v>77446968</v>
      </c>
    </row>
    <row r="27" spans="1:16" x14ac:dyDescent="0.3">
      <c r="A27" s="2" t="s">
        <v>19</v>
      </c>
      <c r="B27" s="742"/>
      <c r="C27" s="742"/>
      <c r="D27" s="742"/>
      <c r="E27" s="742"/>
      <c r="F27" s="742"/>
      <c r="G27" s="742"/>
      <c r="H27" s="623"/>
      <c r="I27" s="623"/>
      <c r="J27" s="623"/>
      <c r="K27" s="480"/>
      <c r="L27" s="626"/>
      <c r="M27" s="626"/>
      <c r="N27" s="480"/>
      <c r="O27" s="626"/>
      <c r="P27" s="482"/>
    </row>
    <row r="28" spans="1:16" x14ac:dyDescent="0.3">
      <c r="A28" s="2" t="s">
        <v>20</v>
      </c>
      <c r="B28" s="743" t="s">
        <v>21</v>
      </c>
      <c r="C28" s="743"/>
      <c r="D28" s="743"/>
      <c r="E28" s="743"/>
      <c r="F28" s="743"/>
      <c r="G28" s="743"/>
      <c r="H28" s="4"/>
      <c r="I28" s="4"/>
      <c r="J28" s="4"/>
      <c r="K28" s="480"/>
      <c r="L28" s="626"/>
      <c r="M28" s="626"/>
      <c r="N28" s="480"/>
      <c r="O28" s="626"/>
      <c r="P28" s="482"/>
    </row>
    <row r="29" spans="1:16" x14ac:dyDescent="0.3">
      <c r="A29" s="2" t="s">
        <v>22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26"/>
      <c r="M29" s="626"/>
      <c r="N29" s="480"/>
      <c r="O29" s="626" t="s">
        <v>23</v>
      </c>
      <c r="P29" s="483" t="s">
        <v>24</v>
      </c>
    </row>
    <row r="30" spans="1:16" x14ac:dyDescent="0.3">
      <c r="A30" s="2" t="s">
        <v>25</v>
      </c>
      <c r="B30" s="484" t="s">
        <v>26</v>
      </c>
      <c r="C30" s="484"/>
      <c r="D30" s="484"/>
      <c r="E30" s="484"/>
      <c r="F30" s="484"/>
      <c r="G30" s="484"/>
      <c r="H30" s="73"/>
      <c r="I30" s="73"/>
      <c r="J30" s="73"/>
      <c r="K30" s="480"/>
      <c r="L30" s="626"/>
      <c r="M30" s="626"/>
      <c r="N30" s="480"/>
      <c r="O30" s="626" t="s">
        <v>27</v>
      </c>
      <c r="P30" s="482">
        <v>86636470</v>
      </c>
    </row>
    <row r="31" spans="1:16" x14ac:dyDescent="0.3">
      <c r="A31" s="2" t="s">
        <v>28</v>
      </c>
      <c r="B31" s="485" t="s">
        <v>29</v>
      </c>
      <c r="C31" s="485"/>
      <c r="D31" s="485"/>
      <c r="E31" s="485"/>
      <c r="F31" s="485"/>
      <c r="G31" s="485"/>
      <c r="H31" s="73"/>
      <c r="I31" s="73"/>
      <c r="J31" s="73"/>
      <c r="K31" s="480"/>
      <c r="L31" s="626"/>
      <c r="M31" s="626"/>
      <c r="N31" s="480"/>
      <c r="O31" s="626" t="s">
        <v>30</v>
      </c>
      <c r="P31" s="486">
        <v>383</v>
      </c>
    </row>
    <row r="32" spans="1:16" ht="14.4" customHeight="1" x14ac:dyDescent="0.3">
      <c r="A32" s="744" t="s">
        <v>31</v>
      </c>
      <c r="B32" s="744" t="s">
        <v>32</v>
      </c>
      <c r="C32" s="744" t="s">
        <v>33</v>
      </c>
      <c r="D32" s="744" t="s">
        <v>34</v>
      </c>
      <c r="E32" s="744" t="s">
        <v>35</v>
      </c>
      <c r="F32" s="744" t="s">
        <v>36</v>
      </c>
      <c r="G32" s="744" t="s">
        <v>37</v>
      </c>
      <c r="H32" s="745" t="s">
        <v>38</v>
      </c>
      <c r="I32" s="745"/>
      <c r="J32" s="745"/>
      <c r="K32" s="744" t="s">
        <v>39</v>
      </c>
      <c r="L32" s="744"/>
      <c r="M32" s="744"/>
      <c r="N32" s="744" t="s">
        <v>40</v>
      </c>
      <c r="O32" s="744"/>
      <c r="P32" s="744"/>
    </row>
    <row r="33" spans="1:16" ht="21.6" customHeight="1" x14ac:dyDescent="0.3">
      <c r="A33" s="744"/>
      <c r="B33" s="744"/>
      <c r="C33" s="744"/>
      <c r="D33" s="744"/>
      <c r="E33" s="744"/>
      <c r="F33" s="744"/>
      <c r="G33" s="744"/>
      <c r="H33" s="488">
        <v>45966</v>
      </c>
      <c r="I33" s="625" t="s">
        <v>150</v>
      </c>
      <c r="J33" s="625" t="s">
        <v>151</v>
      </c>
      <c r="K33" s="488">
        <f>H33</f>
        <v>45966</v>
      </c>
      <c r="L33" s="625" t="s">
        <v>150</v>
      </c>
      <c r="M33" s="625" t="s">
        <v>151</v>
      </c>
      <c r="N33" s="488">
        <f>H33</f>
        <v>45966</v>
      </c>
      <c r="O33" s="625" t="s">
        <v>150</v>
      </c>
      <c r="P33" s="625" t="s">
        <v>151</v>
      </c>
    </row>
    <row r="34" spans="1:16" x14ac:dyDescent="0.3">
      <c r="A34" s="624">
        <v>1</v>
      </c>
      <c r="B34" s="624">
        <f t="shared" ref="B34:G34" si="0">SUM(A34+1)</f>
        <v>2</v>
      </c>
      <c r="C34" s="624">
        <f t="shared" si="0"/>
        <v>3</v>
      </c>
      <c r="D34" s="624">
        <f t="shared" si="0"/>
        <v>4</v>
      </c>
      <c r="E34" s="624">
        <f t="shared" si="0"/>
        <v>5</v>
      </c>
      <c r="F34" s="624">
        <f t="shared" si="0"/>
        <v>6</v>
      </c>
      <c r="G34" s="624">
        <f t="shared" si="0"/>
        <v>7</v>
      </c>
      <c r="H34" s="624">
        <v>8</v>
      </c>
      <c r="I34" s="624">
        <v>9</v>
      </c>
      <c r="J34" s="624">
        <v>10</v>
      </c>
      <c r="K34" s="624">
        <v>11</v>
      </c>
      <c r="L34" s="624">
        <v>12</v>
      </c>
      <c r="M34" s="624">
        <v>13</v>
      </c>
      <c r="N34" s="624">
        <v>14</v>
      </c>
      <c r="O34" s="624">
        <v>15</v>
      </c>
      <c r="P34" s="624">
        <v>16</v>
      </c>
    </row>
    <row r="35" spans="1:16" x14ac:dyDescent="0.3">
      <c r="A35" s="746" t="s">
        <v>41</v>
      </c>
      <c r="B35" s="746"/>
      <c r="C35" s="746"/>
      <c r="D35" s="746"/>
      <c r="E35" s="746"/>
      <c r="F35" s="746"/>
      <c r="G35" s="746"/>
      <c r="H35" s="746"/>
      <c r="I35" s="746"/>
      <c r="J35" s="746"/>
      <c r="K35" s="746"/>
      <c r="L35" s="746"/>
      <c r="M35" s="746"/>
      <c r="N35" s="746"/>
      <c r="O35" s="746"/>
      <c r="P35" s="746"/>
    </row>
    <row r="36" spans="1:16" x14ac:dyDescent="0.3">
      <c r="A36" s="40" t="s">
        <v>42</v>
      </c>
      <c r="B36" s="449" t="s">
        <v>43</v>
      </c>
      <c r="C36" s="449" t="s">
        <v>44</v>
      </c>
      <c r="D36" s="450" t="s">
        <v>45</v>
      </c>
      <c r="E36" s="450" t="s">
        <v>46</v>
      </c>
      <c r="F36" s="450" t="s">
        <v>47</v>
      </c>
      <c r="G36" s="450" t="s">
        <v>48</v>
      </c>
      <c r="H36" s="451">
        <v>3104359.4099999997</v>
      </c>
      <c r="I36" s="451">
        <v>-13196.79</v>
      </c>
      <c r="J36" s="451">
        <f>H36+I36</f>
        <v>3091162.6199999996</v>
      </c>
      <c r="K36" s="451">
        <v>3118153.92</v>
      </c>
      <c r="L36" s="451"/>
      <c r="M36" s="451">
        <f>K36+L36</f>
        <v>3118153.92</v>
      </c>
      <c r="N36" s="451">
        <v>3118153.92</v>
      </c>
      <c r="O36" s="451"/>
      <c r="P36" s="451">
        <f>N36+O36</f>
        <v>3118153.92</v>
      </c>
    </row>
    <row r="37" spans="1:16" ht="36" x14ac:dyDescent="0.3">
      <c r="A37" s="36" t="s">
        <v>210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209</v>
      </c>
      <c r="G37" s="450" t="s">
        <v>48</v>
      </c>
      <c r="H37" s="451">
        <v>13794.51</v>
      </c>
      <c r="I37" s="451">
        <v>13196.79</v>
      </c>
      <c r="J37" s="451">
        <f>H37+I37</f>
        <v>26991.300000000003</v>
      </c>
      <c r="K37" s="451">
        <v>0</v>
      </c>
      <c r="L37" s="451"/>
      <c r="M37" s="451">
        <f>K37+L37</f>
        <v>0</v>
      </c>
      <c r="N37" s="451">
        <v>0</v>
      </c>
      <c r="O37" s="451"/>
      <c r="P37" s="451">
        <f>N37+O37</f>
        <v>0</v>
      </c>
    </row>
    <row r="38" spans="1:16" ht="36" x14ac:dyDescent="0.3">
      <c r="A38" s="40" t="s">
        <v>49</v>
      </c>
      <c r="B38" s="449" t="s">
        <v>43</v>
      </c>
      <c r="C38" s="449" t="s">
        <v>44</v>
      </c>
      <c r="D38" s="450" t="s">
        <v>45</v>
      </c>
      <c r="E38" s="452">
        <v>112</v>
      </c>
      <c r="F38" s="453">
        <v>214000</v>
      </c>
      <c r="G38" s="452">
        <v>1000</v>
      </c>
      <c r="H38" s="451">
        <v>306982.7</v>
      </c>
      <c r="I38" s="451"/>
      <c r="J38" s="451">
        <f t="shared" ref="J38:J65" si="1">H38+I38</f>
        <v>306982.7</v>
      </c>
      <c r="K38" s="451">
        <v>20000</v>
      </c>
      <c r="L38" s="451"/>
      <c r="M38" s="451">
        <f t="shared" ref="M38:M65" si="2">K38+L38</f>
        <v>20000</v>
      </c>
      <c r="N38" s="451">
        <v>20000</v>
      </c>
      <c r="O38" s="451"/>
      <c r="P38" s="451">
        <f t="shared" ref="P38:P65" si="3">N38+O38</f>
        <v>20000</v>
      </c>
    </row>
    <row r="39" spans="1:16" ht="24" x14ac:dyDescent="0.3">
      <c r="A39" s="40" t="s">
        <v>79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226800</v>
      </c>
      <c r="G39" s="452">
        <v>1000</v>
      </c>
      <c r="H39" s="451">
        <v>15430</v>
      </c>
      <c r="I39" s="451"/>
      <c r="J39" s="451">
        <f t="shared" si="1"/>
        <v>15430</v>
      </c>
      <c r="K39" s="451"/>
      <c r="L39" s="451"/>
      <c r="M39" s="451"/>
      <c r="N39" s="451"/>
      <c r="O39" s="451"/>
      <c r="P39" s="451"/>
    </row>
    <row r="40" spans="1:16" x14ac:dyDescent="0.3">
      <c r="A40" s="40" t="s">
        <v>50</v>
      </c>
      <c r="B40" s="449" t="s">
        <v>43</v>
      </c>
      <c r="C40" s="449" t="s">
        <v>44</v>
      </c>
      <c r="D40" s="450" t="s">
        <v>45</v>
      </c>
      <c r="E40" s="450" t="s">
        <v>51</v>
      </c>
      <c r="F40" s="450" t="s">
        <v>52</v>
      </c>
      <c r="G40" s="450" t="s">
        <v>48</v>
      </c>
      <c r="H40" s="451">
        <v>939671.16</v>
      </c>
      <c r="I40" s="451"/>
      <c r="J40" s="451">
        <f t="shared" si="1"/>
        <v>939671.16</v>
      </c>
      <c r="K40" s="451">
        <v>941682.48</v>
      </c>
      <c r="L40" s="451"/>
      <c r="M40" s="451">
        <f t="shared" si="2"/>
        <v>941682.48</v>
      </c>
      <c r="N40" s="451">
        <v>941682.48</v>
      </c>
      <c r="O40" s="451"/>
      <c r="P40" s="451">
        <f t="shared" si="3"/>
        <v>941682.48</v>
      </c>
    </row>
    <row r="41" spans="1:16" ht="24" x14ac:dyDescent="0.3">
      <c r="A41" s="40" t="s">
        <v>79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80</v>
      </c>
      <c r="G41" s="450" t="s">
        <v>48</v>
      </c>
      <c r="H41" s="451">
        <v>4659.8500000000004</v>
      </c>
      <c r="I41" s="451"/>
      <c r="J41" s="451">
        <f t="shared" si="1"/>
        <v>4659.8500000000004</v>
      </c>
      <c r="K41" s="451">
        <v>0</v>
      </c>
      <c r="L41" s="451"/>
      <c r="M41" s="451">
        <f t="shared" si="2"/>
        <v>0</v>
      </c>
      <c r="N41" s="451">
        <v>0</v>
      </c>
      <c r="O41" s="451"/>
      <c r="P41" s="451">
        <f t="shared" si="3"/>
        <v>0</v>
      </c>
    </row>
    <row r="42" spans="1:16" x14ac:dyDescent="0.3">
      <c r="A42" s="40" t="s">
        <v>53</v>
      </c>
      <c r="B42" s="449" t="s">
        <v>43</v>
      </c>
      <c r="C42" s="449" t="s">
        <v>44</v>
      </c>
      <c r="D42" s="450" t="s">
        <v>45</v>
      </c>
      <c r="E42" s="450" t="s">
        <v>54</v>
      </c>
      <c r="F42" s="450" t="s">
        <v>55</v>
      </c>
      <c r="G42" s="450" t="s">
        <v>48</v>
      </c>
      <c r="H42" s="451">
        <v>13826.45</v>
      </c>
      <c r="I42" s="451"/>
      <c r="J42" s="451">
        <f t="shared" si="1"/>
        <v>13826.45</v>
      </c>
      <c r="K42" s="451">
        <v>13200</v>
      </c>
      <c r="L42" s="451"/>
      <c r="M42" s="451">
        <f t="shared" si="2"/>
        <v>13200</v>
      </c>
      <c r="N42" s="451">
        <v>14400</v>
      </c>
      <c r="O42" s="451"/>
      <c r="P42" s="451">
        <f t="shared" si="3"/>
        <v>14400</v>
      </c>
    </row>
    <row r="43" spans="1:16" x14ac:dyDescent="0.3">
      <c r="A43" s="40" t="s">
        <v>56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57</v>
      </c>
      <c r="G43" s="450" t="s">
        <v>48</v>
      </c>
      <c r="H43" s="451">
        <v>0</v>
      </c>
      <c r="I43" s="451"/>
      <c r="J43" s="451">
        <f t="shared" si="1"/>
        <v>0</v>
      </c>
      <c r="K43" s="451"/>
      <c r="L43" s="451"/>
      <c r="M43" s="451">
        <f t="shared" si="2"/>
        <v>0</v>
      </c>
      <c r="N43" s="451"/>
      <c r="O43" s="451"/>
      <c r="P43" s="451">
        <f t="shared" si="3"/>
        <v>0</v>
      </c>
    </row>
    <row r="44" spans="1:16" x14ac:dyDescent="0.3">
      <c r="A44" s="40" t="s">
        <v>58</v>
      </c>
      <c r="B44" s="449" t="s">
        <v>43</v>
      </c>
      <c r="C44" s="449" t="s">
        <v>44</v>
      </c>
      <c r="D44" s="450" t="s">
        <v>45</v>
      </c>
      <c r="E44" s="450" t="s">
        <v>59</v>
      </c>
      <c r="F44" s="450" t="s">
        <v>60</v>
      </c>
      <c r="G44" s="450" t="s">
        <v>48</v>
      </c>
      <c r="H44" s="451">
        <v>1579507.94</v>
      </c>
      <c r="I44" s="451"/>
      <c r="J44" s="451">
        <f t="shared" si="1"/>
        <v>1579507.94</v>
      </c>
      <c r="K44" s="451">
        <v>1663178.53</v>
      </c>
      <c r="L44" s="451"/>
      <c r="M44" s="451">
        <f t="shared" si="2"/>
        <v>1663178.53</v>
      </c>
      <c r="N44" s="451">
        <v>1742199.2</v>
      </c>
      <c r="O44" s="451"/>
      <c r="P44" s="451">
        <f t="shared" si="3"/>
        <v>1742199.2</v>
      </c>
    </row>
    <row r="45" spans="1:16" x14ac:dyDescent="0.3">
      <c r="A45" s="40" t="s">
        <v>61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62</v>
      </c>
      <c r="G45" s="450" t="s">
        <v>48</v>
      </c>
      <c r="H45" s="451">
        <v>2603931.2999999998</v>
      </c>
      <c r="I45" s="451"/>
      <c r="J45" s="451">
        <f t="shared" si="1"/>
        <v>2603931.2999999998</v>
      </c>
      <c r="K45" s="451">
        <v>3686539.68</v>
      </c>
      <c r="L45" s="451"/>
      <c r="M45" s="451">
        <f t="shared" si="2"/>
        <v>3686539.68</v>
      </c>
      <c r="N45" s="451">
        <v>3858393.83</v>
      </c>
      <c r="O45" s="451"/>
      <c r="P45" s="451">
        <f t="shared" si="3"/>
        <v>3858393.83</v>
      </c>
    </row>
    <row r="46" spans="1:16" x14ac:dyDescent="0.3">
      <c r="A46" s="40" t="s">
        <v>63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64</v>
      </c>
      <c r="G46" s="450" t="s">
        <v>48</v>
      </c>
      <c r="H46" s="451">
        <v>191606.53</v>
      </c>
      <c r="I46" s="451"/>
      <c r="J46" s="451">
        <f t="shared" si="1"/>
        <v>191606.53</v>
      </c>
      <c r="K46" s="451">
        <v>272469.53999999998</v>
      </c>
      <c r="L46" s="451"/>
      <c r="M46" s="451">
        <f t="shared" si="2"/>
        <v>272469.53999999998</v>
      </c>
      <c r="N46" s="451">
        <v>287640.02</v>
      </c>
      <c r="O46" s="451"/>
      <c r="P46" s="451">
        <f t="shared" si="3"/>
        <v>287640.02</v>
      </c>
    </row>
    <row r="47" spans="1:16" x14ac:dyDescent="0.3">
      <c r="A47" s="40" t="s">
        <v>65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66</v>
      </c>
      <c r="G47" s="450" t="s">
        <v>48</v>
      </c>
      <c r="H47" s="451">
        <v>251490.9</v>
      </c>
      <c r="I47" s="451"/>
      <c r="J47" s="451">
        <f t="shared" si="1"/>
        <v>251490.9</v>
      </c>
      <c r="K47" s="451">
        <v>536497.88</v>
      </c>
      <c r="L47" s="451"/>
      <c r="M47" s="451">
        <f t="shared" si="2"/>
        <v>536497.88</v>
      </c>
      <c r="N47" s="451">
        <v>562394.55000000005</v>
      </c>
      <c r="O47" s="451"/>
      <c r="P47" s="451">
        <f t="shared" si="3"/>
        <v>562394.55000000005</v>
      </c>
    </row>
    <row r="48" spans="1:16" x14ac:dyDescent="0.3">
      <c r="A48" s="81" t="s">
        <v>67</v>
      </c>
      <c r="B48" s="449" t="s">
        <v>43</v>
      </c>
      <c r="C48" s="449" t="s">
        <v>44</v>
      </c>
      <c r="D48" s="450" t="s">
        <v>45</v>
      </c>
      <c r="E48" s="450" t="s">
        <v>54</v>
      </c>
      <c r="F48" s="450" t="s">
        <v>68</v>
      </c>
      <c r="G48" s="450" t="s">
        <v>48</v>
      </c>
      <c r="H48" s="451">
        <v>78821.36</v>
      </c>
      <c r="I48" s="451"/>
      <c r="J48" s="451">
        <f t="shared" si="1"/>
        <v>78821.36</v>
      </c>
      <c r="K48" s="451">
        <v>129337.08</v>
      </c>
      <c r="L48" s="451"/>
      <c r="M48" s="451">
        <f t="shared" si="2"/>
        <v>129337.08</v>
      </c>
      <c r="N48" s="451">
        <v>131873.01999999999</v>
      </c>
      <c r="O48" s="451"/>
      <c r="P48" s="451">
        <f t="shared" si="3"/>
        <v>131873.01999999999</v>
      </c>
    </row>
    <row r="49" spans="1:16" ht="24" x14ac:dyDescent="0.3">
      <c r="A49" s="81" t="s">
        <v>289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288</v>
      </c>
      <c r="G49" s="450" t="s">
        <v>48</v>
      </c>
      <c r="H49" s="451">
        <v>19000</v>
      </c>
      <c r="I49" s="451"/>
      <c r="J49" s="451">
        <f t="shared" si="1"/>
        <v>19000</v>
      </c>
      <c r="K49" s="451">
        <v>0</v>
      </c>
      <c r="L49" s="451"/>
      <c r="M49" s="451">
        <f t="shared" si="2"/>
        <v>0</v>
      </c>
      <c r="N49" s="451">
        <v>0</v>
      </c>
      <c r="O49" s="451"/>
      <c r="P49" s="451">
        <f t="shared" si="3"/>
        <v>0</v>
      </c>
    </row>
    <row r="50" spans="1:16" ht="24" x14ac:dyDescent="0.3">
      <c r="A50" s="40" t="s">
        <v>69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70</v>
      </c>
      <c r="G50" s="450" t="s">
        <v>48</v>
      </c>
      <c r="H50" s="451">
        <v>215400</v>
      </c>
      <c r="I50" s="451"/>
      <c r="J50" s="451">
        <f t="shared" si="1"/>
        <v>215400</v>
      </c>
      <c r="K50" s="451">
        <v>35400</v>
      </c>
      <c r="L50" s="451"/>
      <c r="M50" s="451">
        <f t="shared" si="2"/>
        <v>35400</v>
      </c>
      <c r="N50" s="451">
        <v>39000</v>
      </c>
      <c r="O50" s="451"/>
      <c r="P50" s="451">
        <f t="shared" si="3"/>
        <v>39000</v>
      </c>
    </row>
    <row r="51" spans="1:16" x14ac:dyDescent="0.3">
      <c r="A51" s="40" t="s">
        <v>71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72</v>
      </c>
      <c r="G51" s="450" t="s">
        <v>48</v>
      </c>
      <c r="H51" s="451">
        <v>146807.45000000001</v>
      </c>
      <c r="I51" s="451"/>
      <c r="J51" s="451">
        <f t="shared" si="1"/>
        <v>146807.45000000001</v>
      </c>
      <c r="K51" s="451">
        <v>249550</v>
      </c>
      <c r="L51" s="451"/>
      <c r="M51" s="451">
        <f t="shared" si="2"/>
        <v>249550</v>
      </c>
      <c r="N51" s="451">
        <v>263500</v>
      </c>
      <c r="O51" s="451"/>
      <c r="P51" s="451">
        <f t="shared" si="3"/>
        <v>263500</v>
      </c>
    </row>
    <row r="52" spans="1:16" ht="24" x14ac:dyDescent="0.3">
      <c r="A52" s="40" t="s">
        <v>291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290</v>
      </c>
      <c r="G52" s="450" t="s">
        <v>48</v>
      </c>
      <c r="H52" s="451">
        <v>604161.47</v>
      </c>
      <c r="I52" s="451"/>
      <c r="J52" s="451">
        <f t="shared" si="1"/>
        <v>604161.47</v>
      </c>
      <c r="K52" s="451">
        <v>0</v>
      </c>
      <c r="L52" s="451"/>
      <c r="M52" s="451">
        <f t="shared" si="2"/>
        <v>0</v>
      </c>
      <c r="N52" s="451">
        <v>0</v>
      </c>
      <c r="O52" s="451"/>
      <c r="P52" s="451">
        <f t="shared" si="3"/>
        <v>0</v>
      </c>
    </row>
    <row r="53" spans="1:16" x14ac:dyDescent="0.3">
      <c r="A53" s="40" t="s">
        <v>73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74</v>
      </c>
      <c r="G53" s="450" t="s">
        <v>48</v>
      </c>
      <c r="H53" s="451">
        <v>80000</v>
      </c>
      <c r="I53" s="451"/>
      <c r="J53" s="451">
        <f t="shared" si="1"/>
        <v>80000</v>
      </c>
      <c r="K53" s="451">
        <v>50000</v>
      </c>
      <c r="L53" s="451"/>
      <c r="M53" s="451">
        <f t="shared" si="2"/>
        <v>50000</v>
      </c>
      <c r="N53" s="451">
        <v>50000</v>
      </c>
      <c r="O53" s="451"/>
      <c r="P53" s="451">
        <f t="shared" si="3"/>
        <v>50000</v>
      </c>
    </row>
    <row r="54" spans="1:16" x14ac:dyDescent="0.3">
      <c r="A54" s="40" t="s">
        <v>75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76</v>
      </c>
      <c r="G54" s="450" t="s">
        <v>48</v>
      </c>
      <c r="H54" s="451">
        <v>0</v>
      </c>
      <c r="I54" s="451"/>
      <c r="J54" s="451">
        <f t="shared" si="1"/>
        <v>0</v>
      </c>
      <c r="K54" s="451">
        <v>10000</v>
      </c>
      <c r="L54" s="451"/>
      <c r="M54" s="451">
        <f t="shared" si="2"/>
        <v>10000</v>
      </c>
      <c r="N54" s="451">
        <v>10000</v>
      </c>
      <c r="O54" s="451"/>
      <c r="P54" s="451">
        <f t="shared" si="3"/>
        <v>10000</v>
      </c>
    </row>
    <row r="55" spans="1:16" x14ac:dyDescent="0.3">
      <c r="A55" s="40" t="s">
        <v>77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78</v>
      </c>
      <c r="G55" s="450" t="s">
        <v>48</v>
      </c>
      <c r="H55" s="451">
        <v>169131.68</v>
      </c>
      <c r="I55" s="451"/>
      <c r="J55" s="451">
        <f t="shared" si="1"/>
        <v>169131.68</v>
      </c>
      <c r="K55" s="451">
        <v>78564.2</v>
      </c>
      <c r="L55" s="451"/>
      <c r="M55" s="451">
        <f t="shared" si="2"/>
        <v>78564.2</v>
      </c>
      <c r="N55" s="451">
        <v>83749.440000000002</v>
      </c>
      <c r="O55" s="451"/>
      <c r="P55" s="451">
        <f t="shared" si="3"/>
        <v>83749.440000000002</v>
      </c>
    </row>
    <row r="56" spans="1:16" ht="24" x14ac:dyDescent="0.3">
      <c r="A56" s="40" t="s">
        <v>79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80</v>
      </c>
      <c r="G56" s="450" t="s">
        <v>48</v>
      </c>
      <c r="H56" s="451">
        <v>288492</v>
      </c>
      <c r="I56" s="451">
        <v>-800</v>
      </c>
      <c r="J56" s="451">
        <f t="shared" si="1"/>
        <v>287692</v>
      </c>
      <c r="K56" s="451">
        <v>233902.72</v>
      </c>
      <c r="L56" s="451"/>
      <c r="M56" s="451">
        <f t="shared" si="2"/>
        <v>233902.72</v>
      </c>
      <c r="N56" s="451">
        <v>243492.73</v>
      </c>
      <c r="O56" s="451"/>
      <c r="P56" s="451">
        <f t="shared" si="3"/>
        <v>243492.73</v>
      </c>
    </row>
    <row r="57" spans="1:16" x14ac:dyDescent="0.3">
      <c r="A57" s="40" t="s">
        <v>81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82</v>
      </c>
      <c r="G57" s="450" t="s">
        <v>48</v>
      </c>
      <c r="H57" s="451">
        <v>56680</v>
      </c>
      <c r="I57" s="451">
        <v>800</v>
      </c>
      <c r="J57" s="451">
        <f t="shared" si="1"/>
        <v>57480</v>
      </c>
      <c r="K57" s="451">
        <v>50000</v>
      </c>
      <c r="L57" s="451"/>
      <c r="M57" s="451">
        <f t="shared" si="2"/>
        <v>50000</v>
      </c>
      <c r="N57" s="451">
        <v>50000</v>
      </c>
      <c r="O57" s="451"/>
      <c r="P57" s="451">
        <f t="shared" si="3"/>
        <v>50000</v>
      </c>
    </row>
    <row r="58" spans="1:16" ht="24" x14ac:dyDescent="0.3">
      <c r="A58" s="40" t="s">
        <v>83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84</v>
      </c>
      <c r="G58" s="450" t="s">
        <v>48</v>
      </c>
      <c r="H58" s="451">
        <v>40000</v>
      </c>
      <c r="I58" s="451"/>
      <c r="J58" s="451">
        <f t="shared" si="1"/>
        <v>40000</v>
      </c>
      <c r="K58" s="451">
        <v>40000</v>
      </c>
      <c r="L58" s="451"/>
      <c r="M58" s="451">
        <f t="shared" si="2"/>
        <v>40000</v>
      </c>
      <c r="N58" s="451">
        <v>40000</v>
      </c>
      <c r="O58" s="451"/>
      <c r="P58" s="451">
        <f t="shared" si="3"/>
        <v>40000</v>
      </c>
    </row>
    <row r="59" spans="1:16" x14ac:dyDescent="0.3">
      <c r="A59" s="82" t="s">
        <v>85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86</v>
      </c>
      <c r="G59" s="450" t="s">
        <v>48</v>
      </c>
      <c r="H59" s="451">
        <v>30000</v>
      </c>
      <c r="I59" s="451"/>
      <c r="J59" s="451">
        <f t="shared" si="1"/>
        <v>30000</v>
      </c>
      <c r="K59" s="451">
        <v>30000</v>
      </c>
      <c r="L59" s="451"/>
      <c r="M59" s="451">
        <f t="shared" si="2"/>
        <v>30000</v>
      </c>
      <c r="N59" s="451">
        <v>30000</v>
      </c>
      <c r="O59" s="451"/>
      <c r="P59" s="451">
        <f t="shared" si="3"/>
        <v>30000</v>
      </c>
    </row>
    <row r="60" spans="1:16" x14ac:dyDescent="0.3">
      <c r="A60" s="40" t="s">
        <v>87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88</v>
      </c>
      <c r="G60" s="450" t="s">
        <v>48</v>
      </c>
      <c r="H60" s="451">
        <v>1330236</v>
      </c>
      <c r="I60" s="451"/>
      <c r="J60" s="451">
        <f t="shared" si="1"/>
        <v>1330236</v>
      </c>
      <c r="K60" s="451">
        <v>1330236</v>
      </c>
      <c r="L60" s="451"/>
      <c r="M60" s="451">
        <f t="shared" si="2"/>
        <v>1330236</v>
      </c>
      <c r="N60" s="451">
        <v>1330236</v>
      </c>
      <c r="O60" s="451"/>
      <c r="P60" s="451">
        <f t="shared" si="3"/>
        <v>1330236</v>
      </c>
    </row>
    <row r="61" spans="1:16" x14ac:dyDescent="0.3">
      <c r="A61" s="40"/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90</v>
      </c>
      <c r="G61" s="450" t="s">
        <v>48</v>
      </c>
      <c r="H61" s="451">
        <v>70138</v>
      </c>
      <c r="I61" s="451"/>
      <c r="J61" s="451">
        <f t="shared" si="1"/>
        <v>70138</v>
      </c>
      <c r="K61" s="451"/>
      <c r="L61" s="451"/>
      <c r="M61" s="451"/>
      <c r="N61" s="451"/>
      <c r="O61" s="451"/>
      <c r="P61" s="451"/>
    </row>
    <row r="62" spans="1:16" x14ac:dyDescent="0.3">
      <c r="A62" s="40" t="s">
        <v>91</v>
      </c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92</v>
      </c>
      <c r="G62" s="450" t="s">
        <v>48</v>
      </c>
      <c r="H62" s="451">
        <v>166942.54999999999</v>
      </c>
      <c r="I62" s="451"/>
      <c r="J62" s="451">
        <f t="shared" si="1"/>
        <v>166942.54999999999</v>
      </c>
      <c r="K62" s="451">
        <v>80000</v>
      </c>
      <c r="L62" s="451"/>
      <c r="M62" s="451">
        <f t="shared" si="2"/>
        <v>80000</v>
      </c>
      <c r="N62" s="451">
        <v>80000</v>
      </c>
      <c r="O62" s="451"/>
      <c r="P62" s="451">
        <f t="shared" si="3"/>
        <v>80000</v>
      </c>
    </row>
    <row r="63" spans="1:16" x14ac:dyDescent="0.3">
      <c r="A63" s="40" t="s">
        <v>93</v>
      </c>
      <c r="B63" s="449" t="s">
        <v>43</v>
      </c>
      <c r="C63" s="449" t="s">
        <v>44</v>
      </c>
      <c r="D63" s="450" t="s">
        <v>45</v>
      </c>
      <c r="E63" s="450" t="s">
        <v>94</v>
      </c>
      <c r="F63" s="450" t="s">
        <v>95</v>
      </c>
      <c r="G63" s="450" t="s">
        <v>48</v>
      </c>
      <c r="H63" s="451">
        <v>1256402</v>
      </c>
      <c r="I63" s="451"/>
      <c r="J63" s="451">
        <f t="shared" si="1"/>
        <v>1256402</v>
      </c>
      <c r="K63" s="451">
        <v>1256402</v>
      </c>
      <c r="L63" s="451"/>
      <c r="M63" s="451">
        <f t="shared" si="2"/>
        <v>1256402</v>
      </c>
      <c r="N63" s="451">
        <v>1256402</v>
      </c>
      <c r="O63" s="451"/>
      <c r="P63" s="451">
        <f t="shared" si="3"/>
        <v>1256402</v>
      </c>
    </row>
    <row r="64" spans="1:16" x14ac:dyDescent="0.3">
      <c r="A64" s="40" t="s">
        <v>96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97</v>
      </c>
      <c r="G64" s="450" t="s">
        <v>48</v>
      </c>
      <c r="H64" s="451">
        <v>16817</v>
      </c>
      <c r="I64" s="451"/>
      <c r="J64" s="451">
        <f t="shared" si="1"/>
        <v>16817</v>
      </c>
      <c r="K64" s="451">
        <v>16817</v>
      </c>
      <c r="L64" s="451"/>
      <c r="M64" s="451">
        <f t="shared" si="2"/>
        <v>16817</v>
      </c>
      <c r="N64" s="451">
        <v>16817</v>
      </c>
      <c r="O64" s="451"/>
      <c r="P64" s="451">
        <f t="shared" si="3"/>
        <v>16817</v>
      </c>
    </row>
    <row r="65" spans="1:16" ht="24" x14ac:dyDescent="0.3">
      <c r="A65" s="40" t="s">
        <v>229</v>
      </c>
      <c r="B65" s="449" t="s">
        <v>43</v>
      </c>
      <c r="C65" s="449" t="s">
        <v>44</v>
      </c>
      <c r="D65" s="450" t="s">
        <v>45</v>
      </c>
      <c r="E65" s="450" t="s">
        <v>227</v>
      </c>
      <c r="F65" s="450" t="s">
        <v>228</v>
      </c>
      <c r="G65" s="450" t="s">
        <v>48</v>
      </c>
      <c r="H65" s="451">
        <v>95.75</v>
      </c>
      <c r="I65" s="451"/>
      <c r="J65" s="451">
        <f t="shared" si="1"/>
        <v>95.75</v>
      </c>
      <c r="K65" s="451">
        <v>0</v>
      </c>
      <c r="L65" s="451"/>
      <c r="M65" s="451">
        <f t="shared" si="2"/>
        <v>0</v>
      </c>
      <c r="N65" s="451">
        <v>0</v>
      </c>
      <c r="O65" s="451"/>
      <c r="P65" s="451">
        <f t="shared" si="3"/>
        <v>0</v>
      </c>
    </row>
    <row r="66" spans="1:16" x14ac:dyDescent="0.3">
      <c r="A66" s="672" t="s">
        <v>98</v>
      </c>
      <c r="B66" s="672"/>
      <c r="C66" s="672"/>
      <c r="D66" s="672"/>
      <c r="E66" s="672"/>
      <c r="F66" s="672"/>
      <c r="G66" s="672"/>
      <c r="H66" s="498">
        <f>SUM(H36:H65)</f>
        <v>13594386.01</v>
      </c>
      <c r="I66" s="498">
        <f t="shared" ref="I66:P66" si="4">SUM(I36:I65)</f>
        <v>0</v>
      </c>
      <c r="J66" s="498">
        <f t="shared" si="4"/>
        <v>13594386.01</v>
      </c>
      <c r="K66" s="498">
        <f t="shared" si="4"/>
        <v>13841931.029999999</v>
      </c>
      <c r="L66" s="498">
        <f t="shared" si="4"/>
        <v>0</v>
      </c>
      <c r="M66" s="498">
        <f t="shared" si="4"/>
        <v>13841931.029999999</v>
      </c>
      <c r="N66" s="498">
        <f t="shared" si="4"/>
        <v>14169934.189999999</v>
      </c>
      <c r="O66" s="498">
        <f t="shared" si="4"/>
        <v>0</v>
      </c>
      <c r="P66" s="498">
        <f t="shared" si="4"/>
        <v>14169934.189999999</v>
      </c>
    </row>
    <row r="67" spans="1:16" x14ac:dyDescent="0.3">
      <c r="A67" s="746" t="s">
        <v>41</v>
      </c>
      <c r="B67" s="746"/>
      <c r="C67" s="746"/>
      <c r="D67" s="746"/>
      <c r="E67" s="746"/>
      <c r="F67" s="746"/>
      <c r="G67" s="746"/>
      <c r="H67" s="746"/>
      <c r="I67" s="746"/>
      <c r="J67" s="746"/>
      <c r="K67" s="746"/>
      <c r="L67" s="746"/>
      <c r="M67" s="746"/>
      <c r="N67" s="746"/>
      <c r="O67" s="746"/>
      <c r="P67" s="746"/>
    </row>
    <row r="68" spans="1:16" x14ac:dyDescent="0.3">
      <c r="A68" s="620" t="s">
        <v>99</v>
      </c>
      <c r="B68" s="449" t="s">
        <v>43</v>
      </c>
      <c r="C68" s="449" t="s">
        <v>100</v>
      </c>
      <c r="D68" s="450" t="s">
        <v>101</v>
      </c>
      <c r="E68" s="452">
        <v>111</v>
      </c>
      <c r="F68" s="453">
        <v>211000</v>
      </c>
      <c r="G68" s="452">
        <v>1000</v>
      </c>
      <c r="H68" s="451">
        <v>4481666.75</v>
      </c>
      <c r="I68" s="451"/>
      <c r="J68" s="451">
        <f>H68+I68</f>
        <v>4481666.75</v>
      </c>
      <c r="K68" s="451">
        <v>4488786.72</v>
      </c>
      <c r="L68" s="451"/>
      <c r="M68" s="451">
        <f>K68+L68</f>
        <v>4488786.72</v>
      </c>
      <c r="N68" s="451">
        <v>4488786.72</v>
      </c>
      <c r="O68" s="451"/>
      <c r="P68" s="451">
        <f>N68+O68</f>
        <v>4488786.72</v>
      </c>
    </row>
    <row r="69" spans="1:16" x14ac:dyDescent="0.3">
      <c r="A69" s="620" t="s">
        <v>99</v>
      </c>
      <c r="B69" s="449" t="s">
        <v>43</v>
      </c>
      <c r="C69" s="449" t="s">
        <v>100</v>
      </c>
      <c r="D69" s="450" t="s">
        <v>319</v>
      </c>
      <c r="E69" s="452">
        <v>111</v>
      </c>
      <c r="F69" s="453">
        <v>211000</v>
      </c>
      <c r="G69" s="452">
        <v>1000</v>
      </c>
      <c r="H69" s="451">
        <v>79592.929999999993</v>
      </c>
      <c r="I69" s="451"/>
      <c r="J69" s="451">
        <f>H69+I69</f>
        <v>79592.929999999993</v>
      </c>
      <c r="K69" s="451">
        <v>0</v>
      </c>
      <c r="L69" s="451"/>
      <c r="M69" s="451">
        <f t="shared" ref="M69:M106" si="5">K69+L69</f>
        <v>0</v>
      </c>
      <c r="N69" s="451"/>
      <c r="O69" s="451"/>
      <c r="P69" s="451">
        <f t="shared" ref="P69:P106" si="6">N69+O69</f>
        <v>0</v>
      </c>
    </row>
    <row r="70" spans="1:16" ht="36" x14ac:dyDescent="0.3">
      <c r="A70" s="36" t="s">
        <v>210</v>
      </c>
      <c r="B70" s="449" t="s">
        <v>43</v>
      </c>
      <c r="C70" s="449" t="s">
        <v>100</v>
      </c>
      <c r="D70" s="450" t="s">
        <v>101</v>
      </c>
      <c r="E70" s="452">
        <v>111</v>
      </c>
      <c r="F70" s="453">
        <v>266100</v>
      </c>
      <c r="G70" s="452">
        <v>1000</v>
      </c>
      <c r="H70" s="451">
        <v>7119.9699999999993</v>
      </c>
      <c r="I70" s="451"/>
      <c r="J70" s="451">
        <f>H70+I70</f>
        <v>7119.9699999999993</v>
      </c>
      <c r="K70" s="451">
        <v>0</v>
      </c>
      <c r="L70" s="451"/>
      <c r="M70" s="451">
        <f t="shared" si="5"/>
        <v>0</v>
      </c>
      <c r="N70" s="451">
        <v>0</v>
      </c>
      <c r="O70" s="451"/>
      <c r="P70" s="451">
        <f t="shared" si="6"/>
        <v>0</v>
      </c>
    </row>
    <row r="71" spans="1:16" ht="36" x14ac:dyDescent="0.3">
      <c r="A71" s="40" t="s">
        <v>49</v>
      </c>
      <c r="B71" s="449" t="s">
        <v>43</v>
      </c>
      <c r="C71" s="449" t="s">
        <v>100</v>
      </c>
      <c r="D71" s="450" t="s">
        <v>101</v>
      </c>
      <c r="E71" s="452">
        <v>112</v>
      </c>
      <c r="F71" s="453">
        <v>214000</v>
      </c>
      <c r="G71" s="452">
        <v>1000</v>
      </c>
      <c r="H71" s="451">
        <v>489390.01999999996</v>
      </c>
      <c r="I71" s="451"/>
      <c r="J71" s="451">
        <f t="shared" ref="J71:J107" si="7">H71+I71</f>
        <v>489390.01999999996</v>
      </c>
      <c r="K71" s="451">
        <v>20000</v>
      </c>
      <c r="L71" s="451"/>
      <c r="M71" s="451">
        <f t="shared" si="5"/>
        <v>20000</v>
      </c>
      <c r="N71" s="451">
        <v>20000</v>
      </c>
      <c r="O71" s="451"/>
      <c r="P71" s="451">
        <f t="shared" si="6"/>
        <v>20000</v>
      </c>
    </row>
    <row r="72" spans="1:16" ht="24" x14ac:dyDescent="0.3">
      <c r="A72" s="40" t="s">
        <v>79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226800</v>
      </c>
      <c r="G72" s="452">
        <v>1000</v>
      </c>
      <c r="H72" s="451">
        <v>43210</v>
      </c>
      <c r="I72" s="451"/>
      <c r="J72" s="451">
        <f t="shared" si="7"/>
        <v>43210</v>
      </c>
      <c r="K72" s="451">
        <v>0</v>
      </c>
      <c r="L72" s="451"/>
      <c r="M72" s="451">
        <f t="shared" si="5"/>
        <v>0</v>
      </c>
      <c r="N72" s="451">
        <v>0</v>
      </c>
      <c r="O72" s="451"/>
      <c r="P72" s="451">
        <f t="shared" si="6"/>
        <v>0</v>
      </c>
    </row>
    <row r="73" spans="1:16" x14ac:dyDescent="0.3">
      <c r="A73" s="620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1345221.75</v>
      </c>
      <c r="I73" s="451">
        <v>-2657.6</v>
      </c>
      <c r="J73" s="451">
        <f t="shared" si="7"/>
        <v>1342564.15</v>
      </c>
      <c r="K73" s="451">
        <v>1355613.59</v>
      </c>
      <c r="L73" s="451"/>
      <c r="M73" s="451">
        <f t="shared" si="5"/>
        <v>1355613.59</v>
      </c>
      <c r="N73" s="451">
        <v>1355613.59</v>
      </c>
      <c r="O73" s="451"/>
      <c r="P73" s="451">
        <f t="shared" si="6"/>
        <v>1355613.59</v>
      </c>
    </row>
    <row r="74" spans="1:16" x14ac:dyDescent="0.3">
      <c r="A74" s="620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7"/>
        <v>24037.07</v>
      </c>
      <c r="K74" s="451">
        <v>0</v>
      </c>
      <c r="L74" s="451"/>
      <c r="M74" s="451">
        <f t="shared" si="5"/>
        <v>0</v>
      </c>
      <c r="N74" s="451">
        <v>0</v>
      </c>
      <c r="O74" s="451"/>
      <c r="P74" s="451">
        <f t="shared" si="6"/>
        <v>0</v>
      </c>
    </row>
    <row r="75" spans="1:16" ht="24" x14ac:dyDescent="0.3">
      <c r="A75" s="40" t="s">
        <v>79</v>
      </c>
      <c r="B75" s="449" t="s">
        <v>43</v>
      </c>
      <c r="C75" s="449" t="s">
        <v>100</v>
      </c>
      <c r="D75" s="450" t="s">
        <v>101</v>
      </c>
      <c r="E75" s="452">
        <v>119</v>
      </c>
      <c r="F75" s="452">
        <v>226800</v>
      </c>
      <c r="G75" s="452">
        <v>1000</v>
      </c>
      <c r="H75" s="451">
        <v>10391.84</v>
      </c>
      <c r="I75" s="451">
        <v>2657.6</v>
      </c>
      <c r="J75" s="451">
        <f t="shared" si="7"/>
        <v>13049.44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x14ac:dyDescent="0.3">
      <c r="A76" s="620" t="s">
        <v>53</v>
      </c>
      <c r="B76" s="449" t="s">
        <v>43</v>
      </c>
      <c r="C76" s="449" t="s">
        <v>100</v>
      </c>
      <c r="D76" s="450" t="s">
        <v>101</v>
      </c>
      <c r="E76" s="452">
        <v>244</v>
      </c>
      <c r="F76" s="452">
        <v>221100</v>
      </c>
      <c r="G76" s="452">
        <v>1000</v>
      </c>
      <c r="H76" s="451">
        <v>300</v>
      </c>
      <c r="I76" s="451"/>
      <c r="J76" s="451">
        <f t="shared" si="7"/>
        <v>300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81" t="s">
        <v>58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60</v>
      </c>
      <c r="G77" s="450" t="s">
        <v>48</v>
      </c>
      <c r="H77" s="451">
        <v>5708068.0700000003</v>
      </c>
      <c r="I77" s="451"/>
      <c r="J77" s="451">
        <f t="shared" si="7"/>
        <v>5708068.0700000003</v>
      </c>
      <c r="K77" s="451">
        <v>4226794.0999999996</v>
      </c>
      <c r="L77" s="451"/>
      <c r="M77" s="451">
        <f t="shared" si="5"/>
        <v>4226794.0999999996</v>
      </c>
      <c r="N77" s="451">
        <v>4420314.8899999997</v>
      </c>
      <c r="O77" s="451"/>
      <c r="P77" s="451">
        <f t="shared" si="6"/>
        <v>4420314.8899999997</v>
      </c>
    </row>
    <row r="78" spans="1:16" x14ac:dyDescent="0.3">
      <c r="A78" s="40" t="s">
        <v>61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62</v>
      </c>
      <c r="G78" s="450" t="s">
        <v>48</v>
      </c>
      <c r="H78" s="451">
        <v>1343722.52</v>
      </c>
      <c r="I78" s="451"/>
      <c r="J78" s="451">
        <f t="shared" si="7"/>
        <v>1343722.52</v>
      </c>
      <c r="K78" s="451">
        <v>1902380.6</v>
      </c>
      <c r="L78" s="451"/>
      <c r="M78" s="451">
        <f t="shared" si="5"/>
        <v>1902380.6</v>
      </c>
      <c r="N78" s="451">
        <v>1983351.63</v>
      </c>
      <c r="O78" s="451"/>
      <c r="P78" s="451">
        <f t="shared" si="6"/>
        <v>1983351.63</v>
      </c>
    </row>
    <row r="79" spans="1:16" x14ac:dyDescent="0.3">
      <c r="A79" s="40" t="s">
        <v>63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64</v>
      </c>
      <c r="G79" s="450" t="s">
        <v>48</v>
      </c>
      <c r="H79" s="451">
        <v>121057.60000000001</v>
      </c>
      <c r="I79" s="451"/>
      <c r="J79" s="451">
        <f t="shared" si="7"/>
        <v>121057.60000000001</v>
      </c>
      <c r="K79" s="451">
        <v>172092.96</v>
      </c>
      <c r="L79" s="451"/>
      <c r="M79" s="451">
        <f t="shared" si="5"/>
        <v>172092.96</v>
      </c>
      <c r="N79" s="451">
        <v>179678.2</v>
      </c>
      <c r="O79" s="451"/>
      <c r="P79" s="451">
        <f t="shared" si="6"/>
        <v>179678.2</v>
      </c>
    </row>
    <row r="80" spans="1:16" x14ac:dyDescent="0.3">
      <c r="A80" s="40" t="s">
        <v>65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66</v>
      </c>
      <c r="G80" s="450" t="s">
        <v>48</v>
      </c>
      <c r="H80" s="451">
        <v>182131.20000000001</v>
      </c>
      <c r="I80" s="451"/>
      <c r="J80" s="451">
        <f t="shared" si="7"/>
        <v>182131.20000000001</v>
      </c>
      <c r="K80" s="451">
        <v>295668.96000000002</v>
      </c>
      <c r="L80" s="451"/>
      <c r="M80" s="451">
        <f t="shared" si="5"/>
        <v>295668.96000000002</v>
      </c>
      <c r="N80" s="451">
        <v>308699.12</v>
      </c>
      <c r="O80" s="451"/>
      <c r="P80" s="451">
        <f t="shared" si="6"/>
        <v>308699.12</v>
      </c>
    </row>
    <row r="81" spans="1:16" x14ac:dyDescent="0.3">
      <c r="A81" s="81" t="s">
        <v>67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68</v>
      </c>
      <c r="G81" s="450" t="s">
        <v>48</v>
      </c>
      <c r="H81" s="451">
        <v>48037.41</v>
      </c>
      <c r="I81" s="451"/>
      <c r="J81" s="451">
        <f t="shared" si="7"/>
        <v>48037.41</v>
      </c>
      <c r="K81" s="451">
        <v>84527.22</v>
      </c>
      <c r="L81" s="451"/>
      <c r="M81" s="451">
        <f t="shared" si="5"/>
        <v>84527.22</v>
      </c>
      <c r="N81" s="451">
        <v>86184.55</v>
      </c>
      <c r="O81" s="451"/>
      <c r="P81" s="451">
        <f t="shared" si="6"/>
        <v>86184.55</v>
      </c>
    </row>
    <row r="82" spans="1:16" ht="24" x14ac:dyDescent="0.3">
      <c r="A82" s="81" t="s">
        <v>289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288</v>
      </c>
      <c r="G82" s="450" t="s">
        <v>48</v>
      </c>
      <c r="H82" s="451">
        <v>56000</v>
      </c>
      <c r="I82" s="451"/>
      <c r="J82" s="451">
        <f t="shared" si="7"/>
        <v>56000</v>
      </c>
      <c r="K82" s="451">
        <v>0</v>
      </c>
      <c r="L82" s="451"/>
      <c r="M82" s="451">
        <f t="shared" si="5"/>
        <v>0</v>
      </c>
      <c r="N82" s="451">
        <v>0</v>
      </c>
      <c r="O82" s="451"/>
      <c r="P82" s="451">
        <f t="shared" si="6"/>
        <v>0</v>
      </c>
    </row>
    <row r="83" spans="1:16" ht="24" x14ac:dyDescent="0.3">
      <c r="A83" s="40" t="s">
        <v>69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70</v>
      </c>
      <c r="G83" s="450" t="s">
        <v>48</v>
      </c>
      <c r="H83" s="451">
        <v>13000</v>
      </c>
      <c r="I83" s="451"/>
      <c r="J83" s="451">
        <f t="shared" si="7"/>
        <v>13000</v>
      </c>
      <c r="K83" s="451">
        <v>18000</v>
      </c>
      <c r="L83" s="451"/>
      <c r="M83" s="451">
        <f t="shared" si="5"/>
        <v>18000</v>
      </c>
      <c r="N83" s="451">
        <v>22500</v>
      </c>
      <c r="O83" s="451"/>
      <c r="P83" s="451">
        <f t="shared" si="6"/>
        <v>22500</v>
      </c>
    </row>
    <row r="84" spans="1:16" ht="24" x14ac:dyDescent="0.3">
      <c r="A84" s="81" t="s">
        <v>102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72</v>
      </c>
      <c r="G84" s="450" t="s">
        <v>48</v>
      </c>
      <c r="H84" s="451">
        <v>120200</v>
      </c>
      <c r="I84" s="451"/>
      <c r="J84" s="451">
        <f t="shared" si="7"/>
        <v>120200</v>
      </c>
      <c r="K84" s="451">
        <v>85500</v>
      </c>
      <c r="L84" s="451"/>
      <c r="M84" s="451">
        <f t="shared" si="5"/>
        <v>85500</v>
      </c>
      <c r="N84" s="451">
        <v>106875</v>
      </c>
      <c r="O84" s="451"/>
      <c r="P84" s="451">
        <f t="shared" si="6"/>
        <v>106875</v>
      </c>
    </row>
    <row r="85" spans="1:16" ht="24" x14ac:dyDescent="0.3">
      <c r="A85" s="40" t="s">
        <v>291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290</v>
      </c>
      <c r="G85" s="450" t="s">
        <v>48</v>
      </c>
      <c r="H85" s="451">
        <v>133819.6</v>
      </c>
      <c r="I85" s="451"/>
      <c r="J85" s="451">
        <f t="shared" si="7"/>
        <v>133819.6</v>
      </c>
      <c r="K85" s="451"/>
      <c r="L85" s="451"/>
      <c r="M85" s="451"/>
      <c r="N85" s="451"/>
      <c r="O85" s="451"/>
      <c r="P85" s="451"/>
    </row>
    <row r="86" spans="1:16" x14ac:dyDescent="0.3">
      <c r="A86" s="40" t="s">
        <v>73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74</v>
      </c>
      <c r="G86" s="450" t="s">
        <v>48</v>
      </c>
      <c r="H86" s="451">
        <v>159897.29999999999</v>
      </c>
      <c r="I86" s="451"/>
      <c r="J86" s="451">
        <f t="shared" si="7"/>
        <v>159897.29999999999</v>
      </c>
      <c r="K86" s="451">
        <v>100000</v>
      </c>
      <c r="L86" s="451"/>
      <c r="M86" s="451">
        <f t="shared" si="5"/>
        <v>100000</v>
      </c>
      <c r="N86" s="451">
        <v>100000</v>
      </c>
      <c r="O86" s="451"/>
      <c r="P86" s="451">
        <f t="shared" si="6"/>
        <v>100000</v>
      </c>
    </row>
    <row r="87" spans="1:16" x14ac:dyDescent="0.3">
      <c r="A87" s="40" t="s">
        <v>75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76</v>
      </c>
      <c r="G87" s="450" t="s">
        <v>48</v>
      </c>
      <c r="H87" s="451">
        <v>0</v>
      </c>
      <c r="I87" s="451"/>
      <c r="J87" s="451">
        <f t="shared" si="7"/>
        <v>0</v>
      </c>
      <c r="K87" s="454"/>
      <c r="L87" s="454"/>
      <c r="M87" s="451">
        <f t="shared" si="5"/>
        <v>0</v>
      </c>
      <c r="N87" s="454"/>
      <c r="O87" s="451"/>
      <c r="P87" s="451">
        <f t="shared" si="6"/>
        <v>0</v>
      </c>
    </row>
    <row r="88" spans="1:16" x14ac:dyDescent="0.3">
      <c r="A88" s="40" t="s">
        <v>77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78</v>
      </c>
      <c r="G88" s="450" t="s">
        <v>48</v>
      </c>
      <c r="H88" s="451">
        <v>69915.839999999997</v>
      </c>
      <c r="I88" s="451"/>
      <c r="J88" s="451">
        <f t="shared" si="7"/>
        <v>69915.839999999997</v>
      </c>
      <c r="K88" s="451">
        <v>99250</v>
      </c>
      <c r="L88" s="451"/>
      <c r="M88" s="451">
        <f t="shared" si="5"/>
        <v>99250</v>
      </c>
      <c r="N88" s="451">
        <v>124062.5</v>
      </c>
      <c r="O88" s="451"/>
      <c r="P88" s="451">
        <f t="shared" si="6"/>
        <v>124062.5</v>
      </c>
    </row>
    <row r="89" spans="1:16" x14ac:dyDescent="0.3">
      <c r="A89" s="620" t="s">
        <v>103</v>
      </c>
      <c r="B89" s="455" t="s">
        <v>43</v>
      </c>
      <c r="C89" s="455" t="s">
        <v>100</v>
      </c>
      <c r="D89" s="450" t="s">
        <v>101</v>
      </c>
      <c r="E89" s="624">
        <v>244</v>
      </c>
      <c r="F89" s="457">
        <v>226500</v>
      </c>
      <c r="G89" s="450" t="s">
        <v>48</v>
      </c>
      <c r="H89" s="451">
        <v>195300</v>
      </c>
      <c r="I89" s="451"/>
      <c r="J89" s="451">
        <f t="shared" si="7"/>
        <v>195300</v>
      </c>
      <c r="K89" s="451">
        <v>244125</v>
      </c>
      <c r="L89" s="451"/>
      <c r="M89" s="451">
        <f t="shared" si="5"/>
        <v>244125</v>
      </c>
      <c r="N89" s="451">
        <v>305156.25</v>
      </c>
      <c r="O89" s="451"/>
      <c r="P89" s="451">
        <f t="shared" si="6"/>
        <v>305156.25</v>
      </c>
    </row>
    <row r="90" spans="1:16" ht="24" x14ac:dyDescent="0.3">
      <c r="A90" s="40" t="s">
        <v>79</v>
      </c>
      <c r="B90" s="455" t="s">
        <v>43</v>
      </c>
      <c r="C90" s="455" t="s">
        <v>100</v>
      </c>
      <c r="D90" s="450" t="s">
        <v>101</v>
      </c>
      <c r="E90" s="624">
        <v>244</v>
      </c>
      <c r="F90" s="457">
        <v>226800</v>
      </c>
      <c r="G90" s="450" t="s">
        <v>48</v>
      </c>
      <c r="H90" s="451">
        <v>334245</v>
      </c>
      <c r="I90" s="451">
        <v>-330</v>
      </c>
      <c r="J90" s="451">
        <f t="shared" si="7"/>
        <v>333915</v>
      </c>
      <c r="K90" s="451">
        <v>337000</v>
      </c>
      <c r="L90" s="451"/>
      <c r="M90" s="451">
        <f t="shared" si="5"/>
        <v>337000</v>
      </c>
      <c r="N90" s="451">
        <v>337000</v>
      </c>
      <c r="O90" s="451"/>
      <c r="P90" s="451">
        <f t="shared" si="6"/>
        <v>337000</v>
      </c>
    </row>
    <row r="91" spans="1:16" x14ac:dyDescent="0.3">
      <c r="A91" s="40" t="s">
        <v>81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82</v>
      </c>
      <c r="G91" s="450" t="s">
        <v>48</v>
      </c>
      <c r="H91" s="451">
        <v>111166</v>
      </c>
      <c r="I91" s="451">
        <v>330</v>
      </c>
      <c r="J91" s="451">
        <f t="shared" si="7"/>
        <v>111496</v>
      </c>
      <c r="K91" s="451">
        <v>100000</v>
      </c>
      <c r="L91" s="451"/>
      <c r="M91" s="451">
        <f t="shared" si="5"/>
        <v>100000</v>
      </c>
      <c r="N91" s="451">
        <v>100000</v>
      </c>
      <c r="O91" s="451"/>
      <c r="P91" s="451">
        <f t="shared" si="6"/>
        <v>100000</v>
      </c>
    </row>
    <row r="92" spans="1:16" x14ac:dyDescent="0.3">
      <c r="A92" s="40" t="s">
        <v>104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105</v>
      </c>
      <c r="G92" s="450" t="s">
        <v>48</v>
      </c>
      <c r="H92" s="451">
        <v>14000</v>
      </c>
      <c r="I92" s="451"/>
      <c r="J92" s="451">
        <f t="shared" si="7"/>
        <v>14000</v>
      </c>
      <c r="K92" s="451">
        <v>14000</v>
      </c>
      <c r="L92" s="451"/>
      <c r="M92" s="451">
        <f t="shared" si="5"/>
        <v>14000</v>
      </c>
      <c r="N92" s="451">
        <v>16000</v>
      </c>
      <c r="O92" s="451"/>
      <c r="P92" s="451">
        <f t="shared" si="6"/>
        <v>16000</v>
      </c>
    </row>
    <row r="93" spans="1:16" ht="24" x14ac:dyDescent="0.3">
      <c r="A93" s="40" t="s">
        <v>83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84</v>
      </c>
      <c r="G93" s="450" t="s">
        <v>48</v>
      </c>
      <c r="H93" s="451">
        <v>84163</v>
      </c>
      <c r="I93" s="451"/>
      <c r="J93" s="451">
        <f t="shared" si="7"/>
        <v>84163</v>
      </c>
      <c r="K93" s="451">
        <v>40000</v>
      </c>
      <c r="L93" s="451"/>
      <c r="M93" s="451">
        <f t="shared" si="5"/>
        <v>40000</v>
      </c>
      <c r="N93" s="451">
        <v>40000</v>
      </c>
      <c r="O93" s="451"/>
      <c r="P93" s="451">
        <f t="shared" si="6"/>
        <v>40000</v>
      </c>
    </row>
    <row r="94" spans="1:16" x14ac:dyDescent="0.3">
      <c r="A94" s="82" t="s">
        <v>85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86</v>
      </c>
      <c r="G94" s="450" t="s">
        <v>48</v>
      </c>
      <c r="H94" s="451">
        <v>12890.720000000001</v>
      </c>
      <c r="I94" s="451"/>
      <c r="J94" s="451">
        <f t="shared" si="7"/>
        <v>12890.720000000001</v>
      </c>
      <c r="K94" s="451">
        <v>30000</v>
      </c>
      <c r="L94" s="451"/>
      <c r="M94" s="451">
        <f t="shared" si="5"/>
        <v>30000</v>
      </c>
      <c r="N94" s="451">
        <v>30000</v>
      </c>
      <c r="O94" s="451"/>
      <c r="P94" s="451">
        <f t="shared" si="6"/>
        <v>30000</v>
      </c>
    </row>
    <row r="95" spans="1:16" ht="24" x14ac:dyDescent="0.3">
      <c r="A95" s="82" t="s">
        <v>312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311</v>
      </c>
      <c r="G95" s="450" t="s">
        <v>48</v>
      </c>
      <c r="H95" s="451">
        <v>25800</v>
      </c>
      <c r="I95" s="451"/>
      <c r="J95" s="451">
        <f t="shared" si="7"/>
        <v>25800</v>
      </c>
      <c r="K95" s="451">
        <v>0</v>
      </c>
      <c r="L95" s="451"/>
      <c r="M95" s="451">
        <f t="shared" si="5"/>
        <v>0</v>
      </c>
      <c r="N95" s="451">
        <v>0</v>
      </c>
      <c r="O95" s="451"/>
      <c r="P95" s="451">
        <f t="shared" si="6"/>
        <v>0</v>
      </c>
    </row>
    <row r="96" spans="1:16" x14ac:dyDescent="0.3">
      <c r="A96" s="82" t="s">
        <v>220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219</v>
      </c>
      <c r="G96" s="450" t="s">
        <v>48</v>
      </c>
      <c r="H96" s="451">
        <v>15800</v>
      </c>
      <c r="I96" s="451"/>
      <c r="J96" s="451">
        <f t="shared" si="7"/>
        <v>15800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40" t="s">
        <v>89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90</v>
      </c>
      <c r="G97" s="450" t="s">
        <v>48</v>
      </c>
      <c r="H97" s="451">
        <v>76025</v>
      </c>
      <c r="I97" s="451"/>
      <c r="J97" s="451">
        <f t="shared" si="7"/>
        <v>76025</v>
      </c>
      <c r="K97" s="451">
        <v>40000</v>
      </c>
      <c r="L97" s="451"/>
      <c r="M97" s="451">
        <f t="shared" si="5"/>
        <v>40000</v>
      </c>
      <c r="N97" s="451">
        <v>40000</v>
      </c>
      <c r="O97" s="451"/>
      <c r="P97" s="451">
        <f t="shared" si="6"/>
        <v>40000</v>
      </c>
    </row>
    <row r="98" spans="1:16" x14ac:dyDescent="0.3">
      <c r="A98" s="40" t="s">
        <v>106</v>
      </c>
      <c r="B98" s="459" t="s">
        <v>43</v>
      </c>
      <c r="C98" s="459" t="s">
        <v>100</v>
      </c>
      <c r="D98" s="450" t="s">
        <v>101</v>
      </c>
      <c r="E98" s="458" t="s">
        <v>54</v>
      </c>
      <c r="F98" s="458" t="s">
        <v>107</v>
      </c>
      <c r="G98" s="450" t="s">
        <v>48</v>
      </c>
      <c r="H98" s="451">
        <v>0</v>
      </c>
      <c r="I98" s="451"/>
      <c r="J98" s="451">
        <f t="shared" si="7"/>
        <v>0</v>
      </c>
      <c r="K98" s="451">
        <v>22500</v>
      </c>
      <c r="L98" s="451"/>
      <c r="M98" s="451">
        <f t="shared" si="5"/>
        <v>22500</v>
      </c>
      <c r="N98" s="451">
        <v>22500</v>
      </c>
      <c r="O98" s="451"/>
      <c r="P98" s="451">
        <f t="shared" si="6"/>
        <v>22500</v>
      </c>
    </row>
    <row r="99" spans="1:16" x14ac:dyDescent="0.3">
      <c r="A99" s="40" t="s">
        <v>91</v>
      </c>
      <c r="B99" s="449" t="s">
        <v>43</v>
      </c>
      <c r="C99" s="449" t="s">
        <v>100</v>
      </c>
      <c r="D99" s="450" t="s">
        <v>101</v>
      </c>
      <c r="E99" s="460" t="s">
        <v>54</v>
      </c>
      <c r="F99" s="460" t="s">
        <v>92</v>
      </c>
      <c r="G99" s="460" t="s">
        <v>48</v>
      </c>
      <c r="H99" s="451">
        <v>63935.05</v>
      </c>
      <c r="I99" s="451"/>
      <c r="J99" s="451">
        <f t="shared" si="7"/>
        <v>63935.05</v>
      </c>
      <c r="K99" s="451">
        <v>80000</v>
      </c>
      <c r="L99" s="451"/>
      <c r="M99" s="451">
        <f t="shared" si="5"/>
        <v>80000</v>
      </c>
      <c r="N99" s="451">
        <v>80000</v>
      </c>
      <c r="O99" s="451"/>
      <c r="P99" s="451">
        <f t="shared" si="6"/>
        <v>80000</v>
      </c>
    </row>
    <row r="100" spans="1:16" ht="24" x14ac:dyDescent="0.3">
      <c r="A100" s="40" t="s">
        <v>278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275</v>
      </c>
      <c r="G100" s="460" t="s">
        <v>48</v>
      </c>
      <c r="H100" s="451">
        <v>29461.06</v>
      </c>
      <c r="I100" s="451"/>
      <c r="J100" s="451">
        <f t="shared" si="7"/>
        <v>29461.06</v>
      </c>
      <c r="K100" s="451">
        <v>0</v>
      </c>
      <c r="L100" s="451"/>
      <c r="M100" s="451">
        <f t="shared" si="5"/>
        <v>0</v>
      </c>
      <c r="N100" s="451">
        <v>0</v>
      </c>
      <c r="O100" s="451"/>
      <c r="P100" s="451">
        <f t="shared" si="6"/>
        <v>0</v>
      </c>
    </row>
    <row r="101" spans="1:16" ht="24" x14ac:dyDescent="0.3">
      <c r="A101" s="40" t="s">
        <v>279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277</v>
      </c>
      <c r="G101" s="460" t="s">
        <v>48</v>
      </c>
      <c r="H101" s="451">
        <v>10438</v>
      </c>
      <c r="I101" s="451"/>
      <c r="J101" s="451">
        <f t="shared" si="7"/>
        <v>10438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x14ac:dyDescent="0.3">
      <c r="A102" s="40" t="s">
        <v>93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95</v>
      </c>
      <c r="G102" s="461" t="s">
        <v>48</v>
      </c>
      <c r="H102" s="451">
        <v>60238</v>
      </c>
      <c r="I102" s="451"/>
      <c r="J102" s="451">
        <f t="shared" si="7"/>
        <v>60238</v>
      </c>
      <c r="K102" s="451">
        <v>60238</v>
      </c>
      <c r="L102" s="451"/>
      <c r="M102" s="451">
        <f t="shared" si="5"/>
        <v>60238</v>
      </c>
      <c r="N102" s="451">
        <v>60238</v>
      </c>
      <c r="O102" s="451"/>
      <c r="P102" s="451">
        <f t="shared" si="6"/>
        <v>60238</v>
      </c>
    </row>
    <row r="103" spans="1:16" x14ac:dyDescent="0.3">
      <c r="A103" s="40" t="s">
        <v>108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97</v>
      </c>
      <c r="G103" s="461" t="s">
        <v>48</v>
      </c>
      <c r="H103" s="451">
        <v>25281</v>
      </c>
      <c r="I103" s="451"/>
      <c r="J103" s="451">
        <f t="shared" si="7"/>
        <v>25281</v>
      </c>
      <c r="K103" s="451">
        <v>25281</v>
      </c>
      <c r="L103" s="451"/>
      <c r="M103" s="451">
        <f t="shared" si="5"/>
        <v>25281</v>
      </c>
      <c r="N103" s="451">
        <v>25281</v>
      </c>
      <c r="O103" s="451"/>
      <c r="P103" s="451">
        <f t="shared" si="6"/>
        <v>25281</v>
      </c>
    </row>
    <row r="104" spans="1:16" x14ac:dyDescent="0.3">
      <c r="A104" s="40" t="s">
        <v>109</v>
      </c>
      <c r="B104" s="449" t="s">
        <v>43</v>
      </c>
      <c r="C104" s="449" t="s">
        <v>100</v>
      </c>
      <c r="D104" s="450" t="s">
        <v>101</v>
      </c>
      <c r="E104" s="450" t="s">
        <v>110</v>
      </c>
      <c r="F104" s="461" t="s">
        <v>111</v>
      </c>
      <c r="G104" s="461" t="s">
        <v>48</v>
      </c>
      <c r="H104" s="451">
        <v>37790</v>
      </c>
      <c r="I104" s="451"/>
      <c r="J104" s="451">
        <f t="shared" si="7"/>
        <v>37790</v>
      </c>
      <c r="K104" s="451">
        <v>37790</v>
      </c>
      <c r="L104" s="451"/>
      <c r="M104" s="451">
        <f t="shared" si="5"/>
        <v>37790</v>
      </c>
      <c r="N104" s="451">
        <v>37790</v>
      </c>
      <c r="O104" s="451"/>
      <c r="P104" s="451">
        <f t="shared" si="6"/>
        <v>37790</v>
      </c>
    </row>
    <row r="105" spans="1:16" ht="24" x14ac:dyDescent="0.3">
      <c r="A105" s="40" t="s">
        <v>327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326</v>
      </c>
      <c r="G105" s="461" t="s">
        <v>48</v>
      </c>
      <c r="H105" s="451">
        <v>0.01</v>
      </c>
      <c r="I105" s="451"/>
      <c r="J105" s="451">
        <f t="shared" si="7"/>
        <v>0.01</v>
      </c>
      <c r="K105" s="451"/>
      <c r="L105" s="451"/>
      <c r="M105" s="451"/>
      <c r="N105" s="451"/>
      <c r="O105" s="451"/>
      <c r="P105" s="451"/>
    </row>
    <row r="106" spans="1:16" ht="24" x14ac:dyDescent="0.3">
      <c r="A106" s="40" t="s">
        <v>229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228</v>
      </c>
      <c r="G106" s="461" t="s">
        <v>48</v>
      </c>
      <c r="H106" s="451">
        <v>177.02</v>
      </c>
      <c r="I106" s="451"/>
      <c r="J106" s="451">
        <f t="shared" si="7"/>
        <v>177.02</v>
      </c>
      <c r="K106" s="451">
        <v>0</v>
      </c>
      <c r="L106" s="451"/>
      <c r="M106" s="451">
        <f t="shared" si="5"/>
        <v>0</v>
      </c>
      <c r="N106" s="451">
        <v>0</v>
      </c>
      <c r="O106" s="451"/>
      <c r="P106" s="451">
        <f t="shared" si="6"/>
        <v>0</v>
      </c>
    </row>
    <row r="107" spans="1:16" x14ac:dyDescent="0.3">
      <c r="A107" s="40" t="s">
        <v>122</v>
      </c>
      <c r="B107" s="449" t="s">
        <v>43</v>
      </c>
      <c r="C107" s="449" t="s">
        <v>123</v>
      </c>
      <c r="D107" s="450" t="s">
        <v>101</v>
      </c>
      <c r="E107" s="450" t="s">
        <v>54</v>
      </c>
      <c r="F107" s="461" t="s">
        <v>124</v>
      </c>
      <c r="G107" s="461" t="s">
        <v>48</v>
      </c>
      <c r="H107" s="451">
        <v>4200</v>
      </c>
      <c r="I107" s="451"/>
      <c r="J107" s="451">
        <f t="shared" si="7"/>
        <v>4200</v>
      </c>
      <c r="K107" s="451"/>
      <c r="L107" s="451"/>
      <c r="M107" s="451"/>
      <c r="N107" s="451"/>
      <c r="O107" s="451"/>
      <c r="P107" s="451"/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SUM(H68:H107)</f>
        <v>15537689.729999999</v>
      </c>
      <c r="I108" s="496">
        <f t="shared" ref="I108:J108" si="8">SUM(I68:I107)</f>
        <v>0</v>
      </c>
      <c r="J108" s="496">
        <f t="shared" si="8"/>
        <v>15537689.729999999</v>
      </c>
      <c r="K108" s="496">
        <f t="shared" ref="K108:P108" si="9">SUM(K68:K106)</f>
        <v>13879548.150000002</v>
      </c>
      <c r="L108" s="496">
        <f t="shared" si="9"/>
        <v>0</v>
      </c>
      <c r="M108" s="496">
        <f t="shared" si="9"/>
        <v>13879548.150000002</v>
      </c>
      <c r="N108" s="496">
        <f t="shared" si="9"/>
        <v>14290031.449999997</v>
      </c>
      <c r="O108" s="496">
        <f t="shared" si="9"/>
        <v>0</v>
      </c>
      <c r="P108" s="496">
        <f t="shared" si="9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10">SUM(I110)</f>
        <v>0</v>
      </c>
      <c r="J111" s="497">
        <f t="shared" si="10"/>
        <v>5000000</v>
      </c>
      <c r="K111" s="497">
        <f t="shared" si="10"/>
        <v>5800000</v>
      </c>
      <c r="L111" s="497">
        <f t="shared" si="10"/>
        <v>0</v>
      </c>
      <c r="M111" s="497">
        <f t="shared" si="10"/>
        <v>5800000</v>
      </c>
      <c r="N111" s="497">
        <f t="shared" si="10"/>
        <v>5800000</v>
      </c>
      <c r="O111" s="497">
        <f t="shared" si="10"/>
        <v>0</v>
      </c>
      <c r="P111" s="497">
        <f t="shared" si="10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1">SUM(K114:K116)</f>
        <v>0</v>
      </c>
      <c r="L117" s="59"/>
      <c r="M117" s="59"/>
      <c r="N117" s="59">
        <f t="shared" si="11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2">SUM(K118:K121)</f>
        <v>0</v>
      </c>
      <c r="L122" s="83"/>
      <c r="M122" s="83"/>
      <c r="N122" s="83">
        <f t="shared" si="12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3">K117+K122</f>
        <v>0</v>
      </c>
      <c r="L123" s="101"/>
      <c r="M123" s="101"/>
      <c r="N123" s="101">
        <f t="shared" si="13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4">SUM(K125:K126)</f>
        <v>0</v>
      </c>
      <c r="L127" s="121"/>
      <c r="M127" s="121"/>
      <c r="N127" s="121">
        <f t="shared" si="14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24145243.07</v>
      </c>
      <c r="I130" s="451">
        <v>-25025.67</v>
      </c>
      <c r="J130" s="451">
        <f t="shared" ref="J130:J133" si="15">H130+I130</f>
        <v>24120217.399999999</v>
      </c>
      <c r="K130" s="451">
        <v>0</v>
      </c>
      <c r="L130" s="451"/>
      <c r="M130" s="451">
        <f t="shared" ref="M130:M133" si="16">K130+L130</f>
        <v>0</v>
      </c>
      <c r="N130" s="451">
        <v>0</v>
      </c>
      <c r="O130" s="451"/>
      <c r="P130" s="451">
        <f t="shared" ref="P130:P143" si="17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70827.040000000008</v>
      </c>
      <c r="I131" s="451">
        <v>25025.67</v>
      </c>
      <c r="J131" s="451">
        <f t="shared" si="15"/>
        <v>95852.71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7313253.1699999999</v>
      </c>
      <c r="I132" s="451"/>
      <c r="J132" s="451">
        <f t="shared" si="15"/>
        <v>7313253.1699999999</v>
      </c>
      <c r="K132" s="451">
        <v>0</v>
      </c>
      <c r="L132" s="451"/>
      <c r="M132" s="451">
        <f t="shared" si="16"/>
        <v>0</v>
      </c>
      <c r="N132" s="451">
        <v>0</v>
      </c>
      <c r="O132" s="451"/>
      <c r="P132" s="451">
        <f t="shared" si="17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5"/>
        <v>47000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31576323.280000001</v>
      </c>
      <c r="I134" s="495">
        <f t="shared" ref="I134:P134" si="18">SUM(I130:I133)</f>
        <v>0</v>
      </c>
      <c r="J134" s="495">
        <f t="shared" si="18"/>
        <v>31576323.280000001</v>
      </c>
      <c r="K134" s="495">
        <f t="shared" si="18"/>
        <v>0</v>
      </c>
      <c r="L134" s="495">
        <f t="shared" si="18"/>
        <v>0</v>
      </c>
      <c r="M134" s="495">
        <f t="shared" si="18"/>
        <v>0</v>
      </c>
      <c r="N134" s="495">
        <f t="shared" si="18"/>
        <v>0</v>
      </c>
      <c r="O134" s="495">
        <f t="shared" si="18"/>
        <v>0</v>
      </c>
      <c r="P134" s="495">
        <f t="shared" si="18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40643775.960000001</v>
      </c>
      <c r="I135" s="451">
        <v>-18637.71</v>
      </c>
      <c r="J135" s="451">
        <f t="shared" ref="J135:J143" si="19">H135+I135</f>
        <v>40625138.25</v>
      </c>
      <c r="K135" s="451">
        <v>0</v>
      </c>
      <c r="L135" s="451"/>
      <c r="M135" s="451">
        <f t="shared" ref="M135:M143" si="20">K135+L135</f>
        <v>0</v>
      </c>
      <c r="N135" s="451">
        <v>0</v>
      </c>
      <c r="O135" s="451"/>
      <c r="P135" s="451">
        <f t="shared" si="17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132434.01999999999</v>
      </c>
      <c r="I136" s="451">
        <v>18637.71</v>
      </c>
      <c r="J136" s="451">
        <f t="shared" si="19"/>
        <v>151071.72999999998</v>
      </c>
      <c r="K136" s="451"/>
      <c r="L136" s="451"/>
      <c r="M136" s="451"/>
      <c r="N136" s="451"/>
      <c r="O136" s="451"/>
      <c r="P136" s="451"/>
    </row>
    <row r="137" spans="1:16" ht="36" x14ac:dyDescent="0.3">
      <c r="A137" s="636" t="s">
        <v>402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401</v>
      </c>
      <c r="G137" s="461" t="s">
        <v>180</v>
      </c>
      <c r="H137" s="451">
        <v>0</v>
      </c>
      <c r="I137" s="451">
        <v>6962.13</v>
      </c>
      <c r="J137" s="451">
        <f t="shared" si="19"/>
        <v>6962.13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12173006.300000001</v>
      </c>
      <c r="I138" s="451">
        <v>-6962.13</v>
      </c>
      <c r="J138" s="451">
        <f t="shared" si="19"/>
        <v>12166044.17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SUM(H135:H143)</f>
        <v>54682261.190000005</v>
      </c>
      <c r="I144" s="495">
        <f t="shared" ref="I144:P144" si="21">SUM(I135:I143)</f>
        <v>0</v>
      </c>
      <c r="J144" s="495">
        <f t="shared" si="21"/>
        <v>54682261.190000005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H134+H144</f>
        <v>86258584.469999999</v>
      </c>
      <c r="I145" s="495">
        <f t="shared" ref="I145:P145" si="22">I134+I144</f>
        <v>0</v>
      </c>
      <c r="J145" s="495">
        <f t="shared" si="22"/>
        <v>86258584.469999999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305248.5</v>
      </c>
      <c r="I177" s="451"/>
      <c r="J177" s="451">
        <f t="shared" ref="J177:J182" si="46">H177+I177</f>
        <v>305248.5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1363461.3</v>
      </c>
      <c r="I178" s="451"/>
      <c r="J178" s="451">
        <f t="shared" si="46"/>
        <v>1363461.3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33916.5</v>
      </c>
      <c r="I180" s="451"/>
      <c r="J180" s="451">
        <f>H180+I180</f>
        <v>33916.5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151495.70000000001</v>
      </c>
      <c r="I181" s="451"/>
      <c r="J181" s="451">
        <f t="shared" si="46"/>
        <v>151495.70000000001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497123.82999999996</v>
      </c>
      <c r="I185" s="451"/>
      <c r="J185" s="451">
        <f>SUM(H185:I185)</f>
        <v>497123.82999999996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9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98881.8</v>
      </c>
      <c r="I187" s="451">
        <v>-320</v>
      </c>
      <c r="J187" s="451">
        <f t="shared" si="50"/>
        <v>98561.8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ht="24" x14ac:dyDescent="0.3">
      <c r="A189" s="635" t="s">
        <v>400</v>
      </c>
      <c r="B189" s="133" t="s">
        <v>43</v>
      </c>
      <c r="C189" s="133" t="s">
        <v>243</v>
      </c>
      <c r="D189" s="134" t="s">
        <v>242</v>
      </c>
      <c r="E189" s="134" t="s">
        <v>54</v>
      </c>
      <c r="F189" s="346" t="s">
        <v>213</v>
      </c>
      <c r="G189" s="132" t="s">
        <v>244</v>
      </c>
      <c r="H189" s="451">
        <v>0</v>
      </c>
      <c r="I189" s="451">
        <v>320</v>
      </c>
      <c r="J189" s="451">
        <f t="shared" si="50"/>
        <v>320</v>
      </c>
      <c r="K189" s="451"/>
      <c r="L189" s="451"/>
      <c r="M189" s="451"/>
      <c r="N189" s="451"/>
      <c r="O189" s="463"/>
      <c r="P189" s="451"/>
    </row>
    <row r="190" spans="1:16" x14ac:dyDescent="0.3">
      <c r="A190" s="708" t="s">
        <v>246</v>
      </c>
      <c r="B190" s="709"/>
      <c r="C190" s="709"/>
      <c r="D190" s="709"/>
      <c r="E190" s="709"/>
      <c r="F190" s="709"/>
      <c r="G190" s="710"/>
      <c r="H190" s="495">
        <f>SUM(H185:H189)</f>
        <v>623100.36</v>
      </c>
      <c r="I190" s="495">
        <f t="shared" ref="I190:P190" si="51">SUM(I185:I189)</f>
        <v>0</v>
      </c>
      <c r="J190" s="495">
        <f t="shared" si="51"/>
        <v>623100.36</v>
      </c>
      <c r="K190" s="495">
        <f t="shared" si="51"/>
        <v>0</v>
      </c>
      <c r="L190" s="495">
        <f t="shared" si="51"/>
        <v>0</v>
      </c>
      <c r="M190" s="495">
        <f t="shared" si="51"/>
        <v>0</v>
      </c>
      <c r="N190" s="495">
        <f t="shared" si="51"/>
        <v>0</v>
      </c>
      <c r="O190" s="495">
        <f t="shared" si="51"/>
        <v>0</v>
      </c>
      <c r="P190" s="495">
        <f t="shared" si="51"/>
        <v>0</v>
      </c>
    </row>
    <row r="191" spans="1:16" x14ac:dyDescent="0.3">
      <c r="A191" s="701" t="s">
        <v>131</v>
      </c>
      <c r="B191" s="701"/>
      <c r="C191" s="701"/>
      <c r="D191" s="701"/>
      <c r="E191" s="701"/>
      <c r="F191" s="701"/>
      <c r="G191" s="701"/>
      <c r="H191" s="103">
        <f t="shared" ref="H191:P191" si="52">H66+H108+H111+H123+H127+H160+H166+H145+H169+H175+H153+H149+H157+H183+H190</f>
        <v>137660870.99000001</v>
      </c>
      <c r="I191" s="103">
        <f t="shared" si="52"/>
        <v>0</v>
      </c>
      <c r="J191" s="103">
        <f t="shared" si="52"/>
        <v>137660870.99000001</v>
      </c>
      <c r="K191" s="103">
        <f t="shared" si="52"/>
        <v>33521479.18</v>
      </c>
      <c r="L191" s="103">
        <f t="shared" si="52"/>
        <v>0</v>
      </c>
      <c r="M191" s="103">
        <f t="shared" si="52"/>
        <v>33521479.18</v>
      </c>
      <c r="N191" s="103">
        <f t="shared" si="52"/>
        <v>34259965.640000001</v>
      </c>
      <c r="O191" s="103">
        <f t="shared" si="52"/>
        <v>0</v>
      </c>
      <c r="P191" s="103">
        <f t="shared" si="52"/>
        <v>34259965.640000001</v>
      </c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621"/>
      <c r="C194" s="621"/>
      <c r="D194" s="621"/>
      <c r="E194" s="621"/>
      <c r="F194" s="621"/>
      <c r="G194" s="621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389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5:P35"/>
    <mergeCell ref="F14:N14"/>
    <mergeCell ref="B23:I23"/>
    <mergeCell ref="B26:G27"/>
    <mergeCell ref="B28:G28"/>
    <mergeCell ref="B29:G29"/>
    <mergeCell ref="A32:A33"/>
    <mergeCell ref="B32:B33"/>
    <mergeCell ref="C32:C33"/>
    <mergeCell ref="D32:D33"/>
    <mergeCell ref="E32:E33"/>
    <mergeCell ref="F32:F33"/>
    <mergeCell ref="G32:G33"/>
    <mergeCell ref="H32:J32"/>
    <mergeCell ref="K32:M32"/>
    <mergeCell ref="N32:P32"/>
    <mergeCell ref="A128:P129"/>
    <mergeCell ref="A66:G66"/>
    <mergeCell ref="A67:P67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1:P161"/>
    <mergeCell ref="A134:G134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90:G190"/>
    <mergeCell ref="A191:G191"/>
    <mergeCell ref="E192:G192"/>
    <mergeCell ref="F195:G195"/>
    <mergeCell ref="B196:D196"/>
    <mergeCell ref="F196:G196"/>
    <mergeCell ref="F197:G197"/>
    <mergeCell ref="B198:D198"/>
    <mergeCell ref="F198:G198"/>
  </mergeCells>
  <pageMargins left="0.47244094488188981" right="0.15748031496062992" top="0.22" bottom="0.15748031496062992" header="0.15748031496062992" footer="0.17"/>
  <pageSetup paperSize="9" scale="53" fitToHeight="4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73" zoomScale="70" zoomScaleNormal="70" workbookViewId="0">
      <selection activeCell="I87" sqref="I87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403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"/>
      <c r="B22" s="1"/>
      <c r="C22" s="12"/>
      <c r="D22" s="12"/>
      <c r="E22" s="12"/>
      <c r="F22" s="12"/>
      <c r="G22" s="12"/>
      <c r="H22" s="12"/>
      <c r="I22" s="12"/>
      <c r="J22" s="12"/>
      <c r="K22" s="1"/>
      <c r="L22" s="1"/>
      <c r="M22" s="1"/>
      <c r="N22" s="1"/>
    </row>
    <row r="23" spans="1:16" ht="15" thickBot="1" x14ac:dyDescent="0.35">
      <c r="B23" s="747" t="s">
        <v>404</v>
      </c>
      <c r="C23" s="747"/>
      <c r="D23" s="747"/>
      <c r="E23" s="747"/>
      <c r="F23" s="747"/>
      <c r="G23" s="747"/>
      <c r="H23" s="747"/>
      <c r="I23" s="747"/>
      <c r="J23" s="494" t="str">
        <f>H19</f>
        <v>10 ноября 2025</v>
      </c>
      <c r="K23" s="1"/>
      <c r="L23" s="1"/>
      <c r="M23" s="1"/>
      <c r="P23" s="628" t="s">
        <v>13</v>
      </c>
    </row>
    <row r="24" spans="1:1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L24" s="630"/>
      <c r="M24" s="630"/>
      <c r="O24" s="630" t="s">
        <v>14</v>
      </c>
      <c r="P24" s="490" t="s">
        <v>15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630"/>
      <c r="M25" s="630"/>
      <c r="O25" s="630" t="s">
        <v>16</v>
      </c>
      <c r="P25" s="491" t="str">
        <f>H19</f>
        <v>10 ноября 2025</v>
      </c>
    </row>
    <row r="26" spans="1:16" x14ac:dyDescent="0.3">
      <c r="A26" s="478"/>
      <c r="B26" s="741" t="s">
        <v>17</v>
      </c>
      <c r="C26" s="741"/>
      <c r="D26" s="741"/>
      <c r="E26" s="741"/>
      <c r="F26" s="741"/>
      <c r="G26" s="741"/>
      <c r="H26" s="631"/>
      <c r="I26" s="631"/>
      <c r="J26" s="631"/>
      <c r="K26" s="480"/>
      <c r="L26" s="634"/>
      <c r="M26" s="634"/>
      <c r="N26" s="480"/>
      <c r="O26" s="634" t="s">
        <v>18</v>
      </c>
      <c r="P26" s="482">
        <v>77446968</v>
      </c>
    </row>
    <row r="27" spans="1:16" x14ac:dyDescent="0.3">
      <c r="A27" s="2" t="s">
        <v>19</v>
      </c>
      <c r="B27" s="742"/>
      <c r="C27" s="742"/>
      <c r="D27" s="742"/>
      <c r="E27" s="742"/>
      <c r="F27" s="742"/>
      <c r="G27" s="742"/>
      <c r="H27" s="631"/>
      <c r="I27" s="631"/>
      <c r="J27" s="631"/>
      <c r="K27" s="480"/>
      <c r="L27" s="634"/>
      <c r="M27" s="634"/>
      <c r="N27" s="480"/>
      <c r="O27" s="634"/>
      <c r="P27" s="482"/>
    </row>
    <row r="28" spans="1:16" x14ac:dyDescent="0.3">
      <c r="A28" s="2" t="s">
        <v>20</v>
      </c>
      <c r="B28" s="743" t="s">
        <v>21</v>
      </c>
      <c r="C28" s="743"/>
      <c r="D28" s="743"/>
      <c r="E28" s="743"/>
      <c r="F28" s="743"/>
      <c r="G28" s="743"/>
      <c r="H28" s="4"/>
      <c r="I28" s="4"/>
      <c r="J28" s="4"/>
      <c r="K28" s="480"/>
      <c r="L28" s="634"/>
      <c r="M28" s="634"/>
      <c r="N28" s="480"/>
      <c r="O28" s="634"/>
      <c r="P28" s="482"/>
    </row>
    <row r="29" spans="1:16" x14ac:dyDescent="0.3">
      <c r="A29" s="2" t="s">
        <v>22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34"/>
      <c r="M29" s="634"/>
      <c r="N29" s="480"/>
      <c r="O29" s="634" t="s">
        <v>23</v>
      </c>
      <c r="P29" s="483" t="s">
        <v>24</v>
      </c>
    </row>
    <row r="30" spans="1:16" x14ac:dyDescent="0.3">
      <c r="A30" s="2" t="s">
        <v>25</v>
      </c>
      <c r="B30" s="484" t="s">
        <v>26</v>
      </c>
      <c r="C30" s="484"/>
      <c r="D30" s="484"/>
      <c r="E30" s="484"/>
      <c r="F30" s="484"/>
      <c r="G30" s="484"/>
      <c r="H30" s="73"/>
      <c r="I30" s="73"/>
      <c r="J30" s="73"/>
      <c r="K30" s="480"/>
      <c r="L30" s="634"/>
      <c r="M30" s="634"/>
      <c r="N30" s="480"/>
      <c r="O30" s="634" t="s">
        <v>27</v>
      </c>
      <c r="P30" s="482">
        <v>86636470</v>
      </c>
    </row>
    <row r="31" spans="1:16" x14ac:dyDescent="0.3">
      <c r="A31" s="2" t="s">
        <v>28</v>
      </c>
      <c r="B31" s="485" t="s">
        <v>29</v>
      </c>
      <c r="C31" s="485"/>
      <c r="D31" s="485"/>
      <c r="E31" s="485"/>
      <c r="F31" s="485"/>
      <c r="G31" s="485"/>
      <c r="H31" s="73"/>
      <c r="I31" s="73"/>
      <c r="J31" s="73"/>
      <c r="K31" s="480"/>
      <c r="L31" s="634"/>
      <c r="M31" s="634"/>
      <c r="N31" s="480"/>
      <c r="O31" s="634" t="s">
        <v>30</v>
      </c>
      <c r="P31" s="486">
        <v>383</v>
      </c>
    </row>
    <row r="32" spans="1:16" ht="14.4" customHeight="1" x14ac:dyDescent="0.3">
      <c r="A32" s="744" t="s">
        <v>31</v>
      </c>
      <c r="B32" s="744" t="s">
        <v>32</v>
      </c>
      <c r="C32" s="744" t="s">
        <v>33</v>
      </c>
      <c r="D32" s="744" t="s">
        <v>34</v>
      </c>
      <c r="E32" s="744" t="s">
        <v>35</v>
      </c>
      <c r="F32" s="744" t="s">
        <v>36</v>
      </c>
      <c r="G32" s="744" t="s">
        <v>37</v>
      </c>
      <c r="H32" s="745" t="s">
        <v>38</v>
      </c>
      <c r="I32" s="745"/>
      <c r="J32" s="745"/>
      <c r="K32" s="744" t="s">
        <v>39</v>
      </c>
      <c r="L32" s="744"/>
      <c r="M32" s="744"/>
      <c r="N32" s="744" t="s">
        <v>40</v>
      </c>
      <c r="O32" s="744"/>
      <c r="P32" s="744"/>
    </row>
    <row r="33" spans="1:16" ht="21.6" customHeight="1" x14ac:dyDescent="0.3">
      <c r="A33" s="744"/>
      <c r="B33" s="744"/>
      <c r="C33" s="744"/>
      <c r="D33" s="744"/>
      <c r="E33" s="744"/>
      <c r="F33" s="744"/>
      <c r="G33" s="744"/>
      <c r="H33" s="488">
        <v>45967</v>
      </c>
      <c r="I33" s="633" t="s">
        <v>150</v>
      </c>
      <c r="J33" s="633" t="s">
        <v>151</v>
      </c>
      <c r="K33" s="488">
        <f>H33</f>
        <v>45967</v>
      </c>
      <c r="L33" s="633" t="s">
        <v>150</v>
      </c>
      <c r="M33" s="633" t="s">
        <v>151</v>
      </c>
      <c r="N33" s="488">
        <f>H33</f>
        <v>45967</v>
      </c>
      <c r="O33" s="633" t="s">
        <v>150</v>
      </c>
      <c r="P33" s="633" t="s">
        <v>151</v>
      </c>
    </row>
    <row r="34" spans="1:16" x14ac:dyDescent="0.3">
      <c r="A34" s="632">
        <v>1</v>
      </c>
      <c r="B34" s="632">
        <f t="shared" ref="B34:G34" si="0">SUM(A34+1)</f>
        <v>2</v>
      </c>
      <c r="C34" s="632">
        <f t="shared" si="0"/>
        <v>3</v>
      </c>
      <c r="D34" s="632">
        <f t="shared" si="0"/>
        <v>4</v>
      </c>
      <c r="E34" s="632">
        <f t="shared" si="0"/>
        <v>5</v>
      </c>
      <c r="F34" s="632">
        <f t="shared" si="0"/>
        <v>6</v>
      </c>
      <c r="G34" s="632">
        <f t="shared" si="0"/>
        <v>7</v>
      </c>
      <c r="H34" s="632">
        <v>8</v>
      </c>
      <c r="I34" s="632">
        <v>9</v>
      </c>
      <c r="J34" s="632">
        <v>10</v>
      </c>
      <c r="K34" s="632">
        <v>11</v>
      </c>
      <c r="L34" s="632">
        <v>12</v>
      </c>
      <c r="M34" s="632">
        <v>13</v>
      </c>
      <c r="N34" s="632">
        <v>14</v>
      </c>
      <c r="O34" s="632">
        <v>15</v>
      </c>
      <c r="P34" s="632">
        <v>16</v>
      </c>
    </row>
    <row r="35" spans="1:16" x14ac:dyDescent="0.3">
      <c r="A35" s="746" t="s">
        <v>41</v>
      </c>
      <c r="B35" s="746"/>
      <c r="C35" s="746"/>
      <c r="D35" s="746"/>
      <c r="E35" s="746"/>
      <c r="F35" s="746"/>
      <c r="G35" s="746"/>
      <c r="H35" s="746"/>
      <c r="I35" s="746"/>
      <c r="J35" s="746"/>
      <c r="K35" s="746"/>
      <c r="L35" s="746"/>
      <c r="M35" s="746"/>
      <c r="N35" s="746"/>
      <c r="O35" s="746"/>
      <c r="P35" s="746"/>
    </row>
    <row r="36" spans="1:16" x14ac:dyDescent="0.3">
      <c r="A36" s="40" t="s">
        <v>42</v>
      </c>
      <c r="B36" s="449" t="s">
        <v>43</v>
      </c>
      <c r="C36" s="449" t="s">
        <v>44</v>
      </c>
      <c r="D36" s="450" t="s">
        <v>45</v>
      </c>
      <c r="E36" s="450" t="s">
        <v>46</v>
      </c>
      <c r="F36" s="450" t="s">
        <v>47</v>
      </c>
      <c r="G36" s="450" t="s">
        <v>48</v>
      </c>
      <c r="H36" s="451">
        <v>3091162.6199999996</v>
      </c>
      <c r="I36" s="451"/>
      <c r="J36" s="451">
        <f>H36+I36</f>
        <v>3091162.6199999996</v>
      </c>
      <c r="K36" s="451">
        <v>3118153.92</v>
      </c>
      <c r="L36" s="451"/>
      <c r="M36" s="451">
        <f>K36+L36</f>
        <v>3118153.92</v>
      </c>
      <c r="N36" s="451">
        <v>3118153.92</v>
      </c>
      <c r="O36" s="451"/>
      <c r="P36" s="451">
        <f>N36+O36</f>
        <v>3118153.92</v>
      </c>
    </row>
    <row r="37" spans="1:16" ht="36" x14ac:dyDescent="0.3">
      <c r="A37" s="36" t="s">
        <v>210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209</v>
      </c>
      <c r="G37" s="450" t="s">
        <v>48</v>
      </c>
      <c r="H37" s="451">
        <v>26991.300000000003</v>
      </c>
      <c r="I37" s="451"/>
      <c r="J37" s="451">
        <f>H37+I37</f>
        <v>26991.300000000003</v>
      </c>
      <c r="K37" s="451">
        <v>0</v>
      </c>
      <c r="L37" s="451"/>
      <c r="M37" s="451">
        <f>K37+L37</f>
        <v>0</v>
      </c>
      <c r="N37" s="451">
        <v>0</v>
      </c>
      <c r="O37" s="451"/>
      <c r="P37" s="451">
        <f>N37+O37</f>
        <v>0</v>
      </c>
    </row>
    <row r="38" spans="1:16" ht="36" x14ac:dyDescent="0.3">
      <c r="A38" s="40" t="s">
        <v>49</v>
      </c>
      <c r="B38" s="449" t="s">
        <v>43</v>
      </c>
      <c r="C38" s="449" t="s">
        <v>44</v>
      </c>
      <c r="D38" s="450" t="s">
        <v>45</v>
      </c>
      <c r="E38" s="452">
        <v>112</v>
      </c>
      <c r="F38" s="453">
        <v>214000</v>
      </c>
      <c r="G38" s="452">
        <v>1000</v>
      </c>
      <c r="H38" s="451">
        <v>306982.7</v>
      </c>
      <c r="I38" s="451"/>
      <c r="J38" s="451">
        <f t="shared" ref="J38:J65" si="1">H38+I38</f>
        <v>306982.7</v>
      </c>
      <c r="K38" s="451">
        <v>20000</v>
      </c>
      <c r="L38" s="451"/>
      <c r="M38" s="451">
        <f t="shared" ref="M38:M65" si="2">K38+L38</f>
        <v>20000</v>
      </c>
      <c r="N38" s="451">
        <v>20000</v>
      </c>
      <c r="O38" s="451"/>
      <c r="P38" s="451">
        <f t="shared" ref="P38:P65" si="3">N38+O38</f>
        <v>20000</v>
      </c>
    </row>
    <row r="39" spans="1:16" ht="24" x14ac:dyDescent="0.3">
      <c r="A39" s="40" t="s">
        <v>79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226800</v>
      </c>
      <c r="G39" s="452">
        <v>1000</v>
      </c>
      <c r="H39" s="451">
        <v>15430</v>
      </c>
      <c r="I39" s="451"/>
      <c r="J39" s="451">
        <f t="shared" si="1"/>
        <v>15430</v>
      </c>
      <c r="K39" s="451"/>
      <c r="L39" s="451"/>
      <c r="M39" s="451"/>
      <c r="N39" s="451"/>
      <c r="O39" s="451"/>
      <c r="P39" s="451"/>
    </row>
    <row r="40" spans="1:16" x14ac:dyDescent="0.3">
      <c r="A40" s="40" t="s">
        <v>50</v>
      </c>
      <c r="B40" s="449" t="s">
        <v>43</v>
      </c>
      <c r="C40" s="449" t="s">
        <v>44</v>
      </c>
      <c r="D40" s="450" t="s">
        <v>45</v>
      </c>
      <c r="E40" s="450" t="s">
        <v>51</v>
      </c>
      <c r="F40" s="450" t="s">
        <v>52</v>
      </c>
      <c r="G40" s="450" t="s">
        <v>48</v>
      </c>
      <c r="H40" s="451">
        <v>939671.16</v>
      </c>
      <c r="I40" s="451"/>
      <c r="J40" s="451">
        <f t="shared" si="1"/>
        <v>939671.16</v>
      </c>
      <c r="K40" s="451">
        <v>941682.48</v>
      </c>
      <c r="L40" s="451"/>
      <c r="M40" s="451">
        <f t="shared" si="2"/>
        <v>941682.48</v>
      </c>
      <c r="N40" s="451">
        <v>941682.48</v>
      </c>
      <c r="O40" s="451"/>
      <c r="P40" s="451">
        <f t="shared" si="3"/>
        <v>941682.48</v>
      </c>
    </row>
    <row r="41" spans="1:16" ht="24" x14ac:dyDescent="0.3">
      <c r="A41" s="40" t="s">
        <v>79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80</v>
      </c>
      <c r="G41" s="450" t="s">
        <v>48</v>
      </c>
      <c r="H41" s="451">
        <v>4659.8500000000004</v>
      </c>
      <c r="I41" s="451"/>
      <c r="J41" s="451">
        <f t="shared" si="1"/>
        <v>4659.8500000000004</v>
      </c>
      <c r="K41" s="451">
        <v>0</v>
      </c>
      <c r="L41" s="451"/>
      <c r="M41" s="451">
        <f t="shared" si="2"/>
        <v>0</v>
      </c>
      <c r="N41" s="451">
        <v>0</v>
      </c>
      <c r="O41" s="451"/>
      <c r="P41" s="451">
        <f t="shared" si="3"/>
        <v>0</v>
      </c>
    </row>
    <row r="42" spans="1:16" x14ac:dyDescent="0.3">
      <c r="A42" s="40" t="s">
        <v>53</v>
      </c>
      <c r="B42" s="449" t="s">
        <v>43</v>
      </c>
      <c r="C42" s="449" t="s">
        <v>44</v>
      </c>
      <c r="D42" s="450" t="s">
        <v>45</v>
      </c>
      <c r="E42" s="450" t="s">
        <v>54</v>
      </c>
      <c r="F42" s="450" t="s">
        <v>55</v>
      </c>
      <c r="G42" s="450" t="s">
        <v>48</v>
      </c>
      <c r="H42" s="451">
        <v>13826.45</v>
      </c>
      <c r="I42" s="451"/>
      <c r="J42" s="451">
        <f t="shared" si="1"/>
        <v>13826.45</v>
      </c>
      <c r="K42" s="451">
        <v>13200</v>
      </c>
      <c r="L42" s="451"/>
      <c r="M42" s="451">
        <f t="shared" si="2"/>
        <v>13200</v>
      </c>
      <c r="N42" s="451">
        <v>14400</v>
      </c>
      <c r="O42" s="451"/>
      <c r="P42" s="451">
        <f t="shared" si="3"/>
        <v>14400</v>
      </c>
    </row>
    <row r="43" spans="1:16" x14ac:dyDescent="0.3">
      <c r="A43" s="40" t="s">
        <v>56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57</v>
      </c>
      <c r="G43" s="450" t="s">
        <v>48</v>
      </c>
      <c r="H43" s="451">
        <v>0</v>
      </c>
      <c r="I43" s="451"/>
      <c r="J43" s="451">
        <f t="shared" si="1"/>
        <v>0</v>
      </c>
      <c r="K43" s="451"/>
      <c r="L43" s="451"/>
      <c r="M43" s="451">
        <f t="shared" si="2"/>
        <v>0</v>
      </c>
      <c r="N43" s="451"/>
      <c r="O43" s="451"/>
      <c r="P43" s="451">
        <f t="shared" si="3"/>
        <v>0</v>
      </c>
    </row>
    <row r="44" spans="1:16" x14ac:dyDescent="0.3">
      <c r="A44" s="40" t="s">
        <v>58</v>
      </c>
      <c r="B44" s="449" t="s">
        <v>43</v>
      </c>
      <c r="C44" s="449" t="s">
        <v>44</v>
      </c>
      <c r="D44" s="450" t="s">
        <v>45</v>
      </c>
      <c r="E44" s="450" t="s">
        <v>59</v>
      </c>
      <c r="F44" s="450" t="s">
        <v>60</v>
      </c>
      <c r="G44" s="450" t="s">
        <v>48</v>
      </c>
      <c r="H44" s="451">
        <v>1579507.94</v>
      </c>
      <c r="I44" s="451"/>
      <c r="J44" s="451">
        <f t="shared" si="1"/>
        <v>1579507.94</v>
      </c>
      <c r="K44" s="451">
        <v>1663178.53</v>
      </c>
      <c r="L44" s="451"/>
      <c r="M44" s="451">
        <f t="shared" si="2"/>
        <v>1663178.53</v>
      </c>
      <c r="N44" s="451">
        <v>1742199.2</v>
      </c>
      <c r="O44" s="451"/>
      <c r="P44" s="451">
        <f t="shared" si="3"/>
        <v>1742199.2</v>
      </c>
    </row>
    <row r="45" spans="1:16" x14ac:dyDescent="0.3">
      <c r="A45" s="40" t="s">
        <v>61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62</v>
      </c>
      <c r="G45" s="450" t="s">
        <v>48</v>
      </c>
      <c r="H45" s="451">
        <v>2603931.2999999998</v>
      </c>
      <c r="I45" s="451"/>
      <c r="J45" s="451">
        <f t="shared" si="1"/>
        <v>2603931.2999999998</v>
      </c>
      <c r="K45" s="451">
        <v>3686539.68</v>
      </c>
      <c r="L45" s="451"/>
      <c r="M45" s="451">
        <f t="shared" si="2"/>
        <v>3686539.68</v>
      </c>
      <c r="N45" s="451">
        <v>3858393.83</v>
      </c>
      <c r="O45" s="451"/>
      <c r="P45" s="451">
        <f t="shared" si="3"/>
        <v>3858393.83</v>
      </c>
    </row>
    <row r="46" spans="1:16" x14ac:dyDescent="0.3">
      <c r="A46" s="40" t="s">
        <v>63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64</v>
      </c>
      <c r="G46" s="450" t="s">
        <v>48</v>
      </c>
      <c r="H46" s="451">
        <v>191606.53</v>
      </c>
      <c r="I46" s="451"/>
      <c r="J46" s="451">
        <f t="shared" si="1"/>
        <v>191606.53</v>
      </c>
      <c r="K46" s="451">
        <v>272469.53999999998</v>
      </c>
      <c r="L46" s="451"/>
      <c r="M46" s="451">
        <f t="shared" si="2"/>
        <v>272469.53999999998</v>
      </c>
      <c r="N46" s="451">
        <v>287640.02</v>
      </c>
      <c r="O46" s="451"/>
      <c r="P46" s="451">
        <f t="shared" si="3"/>
        <v>287640.02</v>
      </c>
    </row>
    <row r="47" spans="1:16" x14ac:dyDescent="0.3">
      <c r="A47" s="40" t="s">
        <v>65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66</v>
      </c>
      <c r="G47" s="450" t="s">
        <v>48</v>
      </c>
      <c r="H47" s="451">
        <v>251490.9</v>
      </c>
      <c r="I47" s="451"/>
      <c r="J47" s="451">
        <f t="shared" si="1"/>
        <v>251490.9</v>
      </c>
      <c r="K47" s="451">
        <v>536497.88</v>
      </c>
      <c r="L47" s="451"/>
      <c r="M47" s="451">
        <f t="shared" si="2"/>
        <v>536497.88</v>
      </c>
      <c r="N47" s="451">
        <v>562394.55000000005</v>
      </c>
      <c r="O47" s="451"/>
      <c r="P47" s="451">
        <f t="shared" si="3"/>
        <v>562394.55000000005</v>
      </c>
    </row>
    <row r="48" spans="1:16" x14ac:dyDescent="0.3">
      <c r="A48" s="81" t="s">
        <v>67</v>
      </c>
      <c r="B48" s="449" t="s">
        <v>43</v>
      </c>
      <c r="C48" s="449" t="s">
        <v>44</v>
      </c>
      <c r="D48" s="450" t="s">
        <v>45</v>
      </c>
      <c r="E48" s="450" t="s">
        <v>54</v>
      </c>
      <c r="F48" s="450" t="s">
        <v>68</v>
      </c>
      <c r="G48" s="450" t="s">
        <v>48</v>
      </c>
      <c r="H48" s="451">
        <v>78821.36</v>
      </c>
      <c r="I48" s="451"/>
      <c r="J48" s="451">
        <f t="shared" si="1"/>
        <v>78821.36</v>
      </c>
      <c r="K48" s="451">
        <v>129337.08</v>
      </c>
      <c r="L48" s="451"/>
      <c r="M48" s="451">
        <f t="shared" si="2"/>
        <v>129337.08</v>
      </c>
      <c r="N48" s="451">
        <v>131873.01999999999</v>
      </c>
      <c r="O48" s="451"/>
      <c r="P48" s="451">
        <f t="shared" si="3"/>
        <v>131873.01999999999</v>
      </c>
    </row>
    <row r="49" spans="1:16" ht="24" x14ac:dyDescent="0.3">
      <c r="A49" s="81" t="s">
        <v>289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288</v>
      </c>
      <c r="G49" s="450" t="s">
        <v>48</v>
      </c>
      <c r="H49" s="451">
        <v>19000</v>
      </c>
      <c r="I49" s="451"/>
      <c r="J49" s="451">
        <f t="shared" si="1"/>
        <v>19000</v>
      </c>
      <c r="K49" s="451">
        <v>0</v>
      </c>
      <c r="L49" s="451"/>
      <c r="M49" s="451">
        <f t="shared" si="2"/>
        <v>0</v>
      </c>
      <c r="N49" s="451">
        <v>0</v>
      </c>
      <c r="O49" s="451"/>
      <c r="P49" s="451">
        <f t="shared" si="3"/>
        <v>0</v>
      </c>
    </row>
    <row r="50" spans="1:16" ht="24" x14ac:dyDescent="0.3">
      <c r="A50" s="40" t="s">
        <v>69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70</v>
      </c>
      <c r="G50" s="450" t="s">
        <v>48</v>
      </c>
      <c r="H50" s="451">
        <v>215400</v>
      </c>
      <c r="I50" s="451"/>
      <c r="J50" s="451">
        <f t="shared" si="1"/>
        <v>215400</v>
      </c>
      <c r="K50" s="451">
        <v>35400</v>
      </c>
      <c r="L50" s="451"/>
      <c r="M50" s="451">
        <f t="shared" si="2"/>
        <v>35400</v>
      </c>
      <c r="N50" s="451">
        <v>39000</v>
      </c>
      <c r="O50" s="451"/>
      <c r="P50" s="451">
        <f t="shared" si="3"/>
        <v>39000</v>
      </c>
    </row>
    <row r="51" spans="1:16" x14ac:dyDescent="0.3">
      <c r="A51" s="40" t="s">
        <v>71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72</v>
      </c>
      <c r="G51" s="450" t="s">
        <v>48</v>
      </c>
      <c r="H51" s="451">
        <v>146807.45000000001</v>
      </c>
      <c r="I51" s="451"/>
      <c r="J51" s="451">
        <f t="shared" si="1"/>
        <v>146807.45000000001</v>
      </c>
      <c r="K51" s="451">
        <v>249550</v>
      </c>
      <c r="L51" s="451"/>
      <c r="M51" s="451">
        <f t="shared" si="2"/>
        <v>249550</v>
      </c>
      <c r="N51" s="451">
        <v>263500</v>
      </c>
      <c r="O51" s="451"/>
      <c r="P51" s="451">
        <f t="shared" si="3"/>
        <v>263500</v>
      </c>
    </row>
    <row r="52" spans="1:16" ht="24" x14ac:dyDescent="0.3">
      <c r="A52" s="40" t="s">
        <v>291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290</v>
      </c>
      <c r="G52" s="450" t="s">
        <v>48</v>
      </c>
      <c r="H52" s="451">
        <v>604161.47</v>
      </c>
      <c r="I52" s="451"/>
      <c r="J52" s="451">
        <f t="shared" si="1"/>
        <v>604161.47</v>
      </c>
      <c r="K52" s="451">
        <v>0</v>
      </c>
      <c r="L52" s="451"/>
      <c r="M52" s="451">
        <f t="shared" si="2"/>
        <v>0</v>
      </c>
      <c r="N52" s="451">
        <v>0</v>
      </c>
      <c r="O52" s="451"/>
      <c r="P52" s="451">
        <f t="shared" si="3"/>
        <v>0</v>
      </c>
    </row>
    <row r="53" spans="1:16" x14ac:dyDescent="0.3">
      <c r="A53" s="40" t="s">
        <v>73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74</v>
      </c>
      <c r="G53" s="450" t="s">
        <v>48</v>
      </c>
      <c r="H53" s="451">
        <v>80000</v>
      </c>
      <c r="I53" s="451">
        <v>-10250</v>
      </c>
      <c r="J53" s="451">
        <f t="shared" si="1"/>
        <v>69750</v>
      </c>
      <c r="K53" s="451">
        <v>50000</v>
      </c>
      <c r="L53" s="451"/>
      <c r="M53" s="451">
        <f t="shared" si="2"/>
        <v>50000</v>
      </c>
      <c r="N53" s="451">
        <v>50000</v>
      </c>
      <c r="O53" s="451"/>
      <c r="P53" s="451">
        <f t="shared" si="3"/>
        <v>50000</v>
      </c>
    </row>
    <row r="54" spans="1:16" x14ac:dyDescent="0.3">
      <c r="A54" s="40" t="s">
        <v>75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76</v>
      </c>
      <c r="G54" s="450" t="s">
        <v>48</v>
      </c>
      <c r="H54" s="451">
        <v>0</v>
      </c>
      <c r="I54" s="451"/>
      <c r="J54" s="451">
        <f t="shared" si="1"/>
        <v>0</v>
      </c>
      <c r="K54" s="451">
        <v>10000</v>
      </c>
      <c r="L54" s="451"/>
      <c r="M54" s="451">
        <f t="shared" si="2"/>
        <v>10000</v>
      </c>
      <c r="N54" s="451">
        <v>10000</v>
      </c>
      <c r="O54" s="451"/>
      <c r="P54" s="451">
        <f t="shared" si="3"/>
        <v>10000</v>
      </c>
    </row>
    <row r="55" spans="1:16" x14ac:dyDescent="0.3">
      <c r="A55" s="40" t="s">
        <v>77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78</v>
      </c>
      <c r="G55" s="450" t="s">
        <v>48</v>
      </c>
      <c r="H55" s="451">
        <v>169131.68</v>
      </c>
      <c r="I55" s="451"/>
      <c r="J55" s="451">
        <f t="shared" si="1"/>
        <v>169131.68</v>
      </c>
      <c r="K55" s="451">
        <v>78564.2</v>
      </c>
      <c r="L55" s="451"/>
      <c r="M55" s="451">
        <f t="shared" si="2"/>
        <v>78564.2</v>
      </c>
      <c r="N55" s="451">
        <v>83749.440000000002</v>
      </c>
      <c r="O55" s="451"/>
      <c r="P55" s="451">
        <f t="shared" si="3"/>
        <v>83749.440000000002</v>
      </c>
    </row>
    <row r="56" spans="1:16" ht="24" x14ac:dyDescent="0.3">
      <c r="A56" s="40" t="s">
        <v>79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80</v>
      </c>
      <c r="G56" s="450" t="s">
        <v>48</v>
      </c>
      <c r="H56" s="451">
        <v>287692</v>
      </c>
      <c r="I56" s="451"/>
      <c r="J56" s="451">
        <f t="shared" si="1"/>
        <v>287692</v>
      </c>
      <c r="K56" s="451">
        <v>233902.72</v>
      </c>
      <c r="L56" s="451"/>
      <c r="M56" s="451">
        <f t="shared" si="2"/>
        <v>233902.72</v>
      </c>
      <c r="N56" s="451">
        <v>243492.73</v>
      </c>
      <c r="O56" s="451"/>
      <c r="P56" s="451">
        <f t="shared" si="3"/>
        <v>243492.73</v>
      </c>
    </row>
    <row r="57" spans="1:16" x14ac:dyDescent="0.3">
      <c r="A57" s="40" t="s">
        <v>81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82</v>
      </c>
      <c r="G57" s="450" t="s">
        <v>48</v>
      </c>
      <c r="H57" s="451">
        <v>57480</v>
      </c>
      <c r="I57" s="451"/>
      <c r="J57" s="451">
        <f t="shared" si="1"/>
        <v>57480</v>
      </c>
      <c r="K57" s="451">
        <v>50000</v>
      </c>
      <c r="L57" s="451"/>
      <c r="M57" s="451">
        <f t="shared" si="2"/>
        <v>50000</v>
      </c>
      <c r="N57" s="451">
        <v>50000</v>
      </c>
      <c r="O57" s="451"/>
      <c r="P57" s="451">
        <f t="shared" si="3"/>
        <v>50000</v>
      </c>
    </row>
    <row r="58" spans="1:16" ht="24" x14ac:dyDescent="0.3">
      <c r="A58" s="40" t="s">
        <v>83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84</v>
      </c>
      <c r="G58" s="450" t="s">
        <v>48</v>
      </c>
      <c r="H58" s="451">
        <v>40000</v>
      </c>
      <c r="I58" s="451"/>
      <c r="J58" s="451">
        <f t="shared" si="1"/>
        <v>40000</v>
      </c>
      <c r="K58" s="451">
        <v>40000</v>
      </c>
      <c r="L58" s="451"/>
      <c r="M58" s="451">
        <f t="shared" si="2"/>
        <v>40000</v>
      </c>
      <c r="N58" s="451">
        <v>40000</v>
      </c>
      <c r="O58" s="451"/>
      <c r="P58" s="451">
        <f t="shared" si="3"/>
        <v>40000</v>
      </c>
    </row>
    <row r="59" spans="1:16" x14ac:dyDescent="0.3">
      <c r="A59" s="82" t="s">
        <v>85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86</v>
      </c>
      <c r="G59" s="450" t="s">
        <v>48</v>
      </c>
      <c r="H59" s="451">
        <v>30000</v>
      </c>
      <c r="I59" s="451"/>
      <c r="J59" s="451">
        <f t="shared" si="1"/>
        <v>30000</v>
      </c>
      <c r="K59" s="451">
        <v>30000</v>
      </c>
      <c r="L59" s="451"/>
      <c r="M59" s="451">
        <f t="shared" si="2"/>
        <v>30000</v>
      </c>
      <c r="N59" s="451">
        <v>30000</v>
      </c>
      <c r="O59" s="451"/>
      <c r="P59" s="451">
        <f t="shared" si="3"/>
        <v>30000</v>
      </c>
    </row>
    <row r="60" spans="1:16" x14ac:dyDescent="0.3">
      <c r="A60" s="40" t="s">
        <v>87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88</v>
      </c>
      <c r="G60" s="450" t="s">
        <v>48</v>
      </c>
      <c r="H60" s="451">
        <v>1330236</v>
      </c>
      <c r="I60" s="451"/>
      <c r="J60" s="451">
        <f t="shared" si="1"/>
        <v>1330236</v>
      </c>
      <c r="K60" s="451">
        <v>1330236</v>
      </c>
      <c r="L60" s="451"/>
      <c r="M60" s="451">
        <f t="shared" si="2"/>
        <v>1330236</v>
      </c>
      <c r="N60" s="451">
        <v>1330236</v>
      </c>
      <c r="O60" s="451"/>
      <c r="P60" s="451">
        <f t="shared" si="3"/>
        <v>1330236</v>
      </c>
    </row>
    <row r="61" spans="1:16" x14ac:dyDescent="0.3">
      <c r="A61" s="40"/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90</v>
      </c>
      <c r="G61" s="450" t="s">
        <v>48</v>
      </c>
      <c r="H61" s="451">
        <v>70138</v>
      </c>
      <c r="I61" s="451"/>
      <c r="J61" s="451">
        <f t="shared" si="1"/>
        <v>70138</v>
      </c>
      <c r="K61" s="451"/>
      <c r="L61" s="451"/>
      <c r="M61" s="451"/>
      <c r="N61" s="451"/>
      <c r="O61" s="451"/>
      <c r="P61" s="451"/>
    </row>
    <row r="62" spans="1:16" x14ac:dyDescent="0.3">
      <c r="A62" s="40" t="s">
        <v>91</v>
      </c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92</v>
      </c>
      <c r="G62" s="450" t="s">
        <v>48</v>
      </c>
      <c r="H62" s="451">
        <v>166942.54999999999</v>
      </c>
      <c r="I62" s="451"/>
      <c r="J62" s="451">
        <f t="shared" si="1"/>
        <v>166942.54999999999</v>
      </c>
      <c r="K62" s="451">
        <v>80000</v>
      </c>
      <c r="L62" s="451"/>
      <c r="M62" s="451">
        <f t="shared" si="2"/>
        <v>80000</v>
      </c>
      <c r="N62" s="451">
        <v>80000</v>
      </c>
      <c r="O62" s="451"/>
      <c r="P62" s="451">
        <f t="shared" si="3"/>
        <v>80000</v>
      </c>
    </row>
    <row r="63" spans="1:16" x14ac:dyDescent="0.3">
      <c r="A63" s="40" t="s">
        <v>93</v>
      </c>
      <c r="B63" s="449" t="s">
        <v>43</v>
      </c>
      <c r="C63" s="449" t="s">
        <v>44</v>
      </c>
      <c r="D63" s="450" t="s">
        <v>45</v>
      </c>
      <c r="E63" s="450" t="s">
        <v>94</v>
      </c>
      <c r="F63" s="450" t="s">
        <v>95</v>
      </c>
      <c r="G63" s="450" t="s">
        <v>48</v>
      </c>
      <c r="H63" s="451">
        <v>1256402</v>
      </c>
      <c r="I63" s="451"/>
      <c r="J63" s="451">
        <f t="shared" si="1"/>
        <v>1256402</v>
      </c>
      <c r="K63" s="451">
        <v>1256402</v>
      </c>
      <c r="L63" s="451"/>
      <c r="M63" s="451">
        <f t="shared" si="2"/>
        <v>1256402</v>
      </c>
      <c r="N63" s="451">
        <v>1256402</v>
      </c>
      <c r="O63" s="451"/>
      <c r="P63" s="451">
        <f t="shared" si="3"/>
        <v>1256402</v>
      </c>
    </row>
    <row r="64" spans="1:16" x14ac:dyDescent="0.3">
      <c r="A64" s="40" t="s">
        <v>96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97</v>
      </c>
      <c r="G64" s="450" t="s">
        <v>48</v>
      </c>
      <c r="H64" s="451">
        <v>16817</v>
      </c>
      <c r="I64" s="451"/>
      <c r="J64" s="451">
        <f t="shared" si="1"/>
        <v>16817</v>
      </c>
      <c r="K64" s="451">
        <v>16817</v>
      </c>
      <c r="L64" s="451"/>
      <c r="M64" s="451">
        <f t="shared" si="2"/>
        <v>16817</v>
      </c>
      <c r="N64" s="451">
        <v>16817</v>
      </c>
      <c r="O64" s="451"/>
      <c r="P64" s="451">
        <f t="shared" si="3"/>
        <v>16817</v>
      </c>
    </row>
    <row r="65" spans="1:16" ht="24" x14ac:dyDescent="0.3">
      <c r="A65" s="40" t="s">
        <v>229</v>
      </c>
      <c r="B65" s="449" t="s">
        <v>43</v>
      </c>
      <c r="C65" s="449" t="s">
        <v>44</v>
      </c>
      <c r="D65" s="450" t="s">
        <v>45</v>
      </c>
      <c r="E65" s="450" t="s">
        <v>227</v>
      </c>
      <c r="F65" s="450" t="s">
        <v>228</v>
      </c>
      <c r="G65" s="450" t="s">
        <v>48</v>
      </c>
      <c r="H65" s="451">
        <v>95.75</v>
      </c>
      <c r="I65" s="451"/>
      <c r="J65" s="451">
        <f t="shared" si="1"/>
        <v>95.75</v>
      </c>
      <c r="K65" s="451">
        <v>0</v>
      </c>
      <c r="L65" s="451"/>
      <c r="M65" s="451">
        <f t="shared" si="2"/>
        <v>0</v>
      </c>
      <c r="N65" s="451">
        <v>0</v>
      </c>
      <c r="O65" s="451"/>
      <c r="P65" s="451">
        <f t="shared" si="3"/>
        <v>0</v>
      </c>
    </row>
    <row r="66" spans="1:16" x14ac:dyDescent="0.3">
      <c r="A66" s="672" t="s">
        <v>98</v>
      </c>
      <c r="B66" s="672"/>
      <c r="C66" s="672"/>
      <c r="D66" s="672"/>
      <c r="E66" s="672"/>
      <c r="F66" s="672"/>
      <c r="G66" s="672"/>
      <c r="H66" s="498">
        <f>SUM(H36:H65)</f>
        <v>13594386.01</v>
      </c>
      <c r="I66" s="498">
        <f t="shared" ref="I66:P66" si="4">SUM(I36:I65)</f>
        <v>-10250</v>
      </c>
      <c r="J66" s="498">
        <f t="shared" si="4"/>
        <v>13584136.01</v>
      </c>
      <c r="K66" s="498">
        <f t="shared" si="4"/>
        <v>13841931.029999999</v>
      </c>
      <c r="L66" s="498">
        <f t="shared" si="4"/>
        <v>0</v>
      </c>
      <c r="M66" s="498">
        <f t="shared" si="4"/>
        <v>13841931.029999999</v>
      </c>
      <c r="N66" s="498">
        <f t="shared" si="4"/>
        <v>14169934.189999999</v>
      </c>
      <c r="O66" s="498">
        <f t="shared" si="4"/>
        <v>0</v>
      </c>
      <c r="P66" s="498">
        <f t="shared" si="4"/>
        <v>14169934.189999999</v>
      </c>
    </row>
    <row r="67" spans="1:16" x14ac:dyDescent="0.3">
      <c r="A67" s="746" t="s">
        <v>41</v>
      </c>
      <c r="B67" s="746"/>
      <c r="C67" s="746"/>
      <c r="D67" s="746"/>
      <c r="E67" s="746"/>
      <c r="F67" s="746"/>
      <c r="G67" s="746"/>
      <c r="H67" s="746"/>
      <c r="I67" s="746"/>
      <c r="J67" s="746"/>
      <c r="K67" s="746"/>
      <c r="L67" s="746"/>
      <c r="M67" s="746"/>
      <c r="N67" s="746"/>
      <c r="O67" s="746"/>
      <c r="P67" s="746"/>
    </row>
    <row r="68" spans="1:16" x14ac:dyDescent="0.3">
      <c r="A68" s="629" t="s">
        <v>99</v>
      </c>
      <c r="B68" s="449" t="s">
        <v>43</v>
      </c>
      <c r="C68" s="449" t="s">
        <v>100</v>
      </c>
      <c r="D68" s="450" t="s">
        <v>101</v>
      </c>
      <c r="E68" s="452">
        <v>111</v>
      </c>
      <c r="F68" s="453">
        <v>211000</v>
      </c>
      <c r="G68" s="452">
        <v>1000</v>
      </c>
      <c r="H68" s="451">
        <v>4481666.75</v>
      </c>
      <c r="I68" s="451"/>
      <c r="J68" s="451">
        <f>H68+I68</f>
        <v>4481666.75</v>
      </c>
      <c r="K68" s="451">
        <v>4488786.72</v>
      </c>
      <c r="L68" s="451"/>
      <c r="M68" s="451">
        <f>K68+L68</f>
        <v>4488786.72</v>
      </c>
      <c r="N68" s="451">
        <v>4488786.72</v>
      </c>
      <c r="O68" s="451"/>
      <c r="P68" s="451">
        <f>N68+O68</f>
        <v>4488786.72</v>
      </c>
    </row>
    <row r="69" spans="1:16" x14ac:dyDescent="0.3">
      <c r="A69" s="629" t="s">
        <v>99</v>
      </c>
      <c r="B69" s="449" t="s">
        <v>43</v>
      </c>
      <c r="C69" s="449" t="s">
        <v>100</v>
      </c>
      <c r="D69" s="450" t="s">
        <v>319</v>
      </c>
      <c r="E69" s="452">
        <v>111</v>
      </c>
      <c r="F69" s="453">
        <v>211000</v>
      </c>
      <c r="G69" s="452">
        <v>1000</v>
      </c>
      <c r="H69" s="451">
        <v>79592.929999999993</v>
      </c>
      <c r="I69" s="451"/>
      <c r="J69" s="451">
        <f>H69+I69</f>
        <v>79592.929999999993</v>
      </c>
      <c r="K69" s="451">
        <v>0</v>
      </c>
      <c r="L69" s="451"/>
      <c r="M69" s="451">
        <f t="shared" ref="M69:M106" si="5">K69+L69</f>
        <v>0</v>
      </c>
      <c r="N69" s="451"/>
      <c r="O69" s="451"/>
      <c r="P69" s="451">
        <f t="shared" ref="P69:P106" si="6">N69+O69</f>
        <v>0</v>
      </c>
    </row>
    <row r="70" spans="1:16" ht="36" x14ac:dyDescent="0.3">
      <c r="A70" s="36" t="s">
        <v>210</v>
      </c>
      <c r="B70" s="449" t="s">
        <v>43</v>
      </c>
      <c r="C70" s="449" t="s">
        <v>100</v>
      </c>
      <c r="D70" s="450" t="s">
        <v>101</v>
      </c>
      <c r="E70" s="452">
        <v>111</v>
      </c>
      <c r="F70" s="453">
        <v>266100</v>
      </c>
      <c r="G70" s="452">
        <v>1000</v>
      </c>
      <c r="H70" s="451">
        <v>7119.9699999999993</v>
      </c>
      <c r="I70" s="451"/>
      <c r="J70" s="451">
        <f>H70+I70</f>
        <v>7119.9699999999993</v>
      </c>
      <c r="K70" s="451">
        <v>0</v>
      </c>
      <c r="L70" s="451"/>
      <c r="M70" s="451">
        <f t="shared" si="5"/>
        <v>0</v>
      </c>
      <c r="N70" s="451">
        <v>0</v>
      </c>
      <c r="O70" s="451"/>
      <c r="P70" s="451">
        <f t="shared" si="6"/>
        <v>0</v>
      </c>
    </row>
    <row r="71" spans="1:16" ht="36" x14ac:dyDescent="0.3">
      <c r="A71" s="40" t="s">
        <v>49</v>
      </c>
      <c r="B71" s="449" t="s">
        <v>43</v>
      </c>
      <c r="C71" s="449" t="s">
        <v>100</v>
      </c>
      <c r="D71" s="450" t="s">
        <v>101</v>
      </c>
      <c r="E71" s="452">
        <v>112</v>
      </c>
      <c r="F71" s="453">
        <v>214000</v>
      </c>
      <c r="G71" s="452">
        <v>1000</v>
      </c>
      <c r="H71" s="451">
        <v>489390.01999999996</v>
      </c>
      <c r="I71" s="451"/>
      <c r="J71" s="451">
        <f t="shared" ref="J71:J107" si="7">H71+I71</f>
        <v>489390.01999999996</v>
      </c>
      <c r="K71" s="451">
        <v>20000</v>
      </c>
      <c r="L71" s="451"/>
      <c r="M71" s="451">
        <f t="shared" si="5"/>
        <v>20000</v>
      </c>
      <c r="N71" s="451">
        <v>20000</v>
      </c>
      <c r="O71" s="451"/>
      <c r="P71" s="451">
        <f t="shared" si="6"/>
        <v>20000</v>
      </c>
    </row>
    <row r="72" spans="1:16" ht="24" x14ac:dyDescent="0.3">
      <c r="A72" s="40" t="s">
        <v>79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226800</v>
      </c>
      <c r="G72" s="452">
        <v>1000</v>
      </c>
      <c r="H72" s="451">
        <v>43210</v>
      </c>
      <c r="I72" s="451"/>
      <c r="J72" s="451">
        <f t="shared" si="7"/>
        <v>43210</v>
      </c>
      <c r="K72" s="451">
        <v>0</v>
      </c>
      <c r="L72" s="451"/>
      <c r="M72" s="451">
        <f t="shared" si="5"/>
        <v>0</v>
      </c>
      <c r="N72" s="451">
        <v>0</v>
      </c>
      <c r="O72" s="451"/>
      <c r="P72" s="451">
        <f t="shared" si="6"/>
        <v>0</v>
      </c>
    </row>
    <row r="73" spans="1:16" x14ac:dyDescent="0.3">
      <c r="A73" s="629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1342564.15</v>
      </c>
      <c r="I73" s="451"/>
      <c r="J73" s="451">
        <f t="shared" si="7"/>
        <v>1342564.15</v>
      </c>
      <c r="K73" s="451">
        <v>1355613.59</v>
      </c>
      <c r="L73" s="451"/>
      <c r="M73" s="451">
        <f t="shared" si="5"/>
        <v>1355613.59</v>
      </c>
      <c r="N73" s="451">
        <v>1355613.59</v>
      </c>
      <c r="O73" s="451"/>
      <c r="P73" s="451">
        <f t="shared" si="6"/>
        <v>1355613.59</v>
      </c>
    </row>
    <row r="74" spans="1:16" x14ac:dyDescent="0.3">
      <c r="A74" s="629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7"/>
        <v>24037.07</v>
      </c>
      <c r="K74" s="451">
        <v>0</v>
      </c>
      <c r="L74" s="451"/>
      <c r="M74" s="451">
        <f t="shared" si="5"/>
        <v>0</v>
      </c>
      <c r="N74" s="451">
        <v>0</v>
      </c>
      <c r="O74" s="451"/>
      <c r="P74" s="451">
        <f t="shared" si="6"/>
        <v>0</v>
      </c>
    </row>
    <row r="75" spans="1:16" ht="24" x14ac:dyDescent="0.3">
      <c r="A75" s="40" t="s">
        <v>79</v>
      </c>
      <c r="B75" s="449" t="s">
        <v>43</v>
      </c>
      <c r="C75" s="449" t="s">
        <v>100</v>
      </c>
      <c r="D75" s="450" t="s">
        <v>101</v>
      </c>
      <c r="E75" s="452">
        <v>119</v>
      </c>
      <c r="F75" s="452">
        <v>226800</v>
      </c>
      <c r="G75" s="452">
        <v>1000</v>
      </c>
      <c r="H75" s="451">
        <v>13049.44</v>
      </c>
      <c r="I75" s="451"/>
      <c r="J75" s="451">
        <f t="shared" si="7"/>
        <v>13049.44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x14ac:dyDescent="0.3">
      <c r="A76" s="629" t="s">
        <v>53</v>
      </c>
      <c r="B76" s="449" t="s">
        <v>43</v>
      </c>
      <c r="C76" s="449" t="s">
        <v>100</v>
      </c>
      <c r="D76" s="450" t="s">
        <v>101</v>
      </c>
      <c r="E76" s="452">
        <v>244</v>
      </c>
      <c r="F76" s="452">
        <v>221100</v>
      </c>
      <c r="G76" s="452">
        <v>1000</v>
      </c>
      <c r="H76" s="451">
        <v>300</v>
      </c>
      <c r="I76" s="451"/>
      <c r="J76" s="451">
        <f t="shared" si="7"/>
        <v>300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81" t="s">
        <v>58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60</v>
      </c>
      <c r="G77" s="450" t="s">
        <v>48</v>
      </c>
      <c r="H77" s="451">
        <v>5708068.0700000003</v>
      </c>
      <c r="I77" s="451"/>
      <c r="J77" s="451">
        <f t="shared" si="7"/>
        <v>5708068.0700000003</v>
      </c>
      <c r="K77" s="451">
        <v>4226794.0999999996</v>
      </c>
      <c r="L77" s="451"/>
      <c r="M77" s="451">
        <f t="shared" si="5"/>
        <v>4226794.0999999996</v>
      </c>
      <c r="N77" s="451">
        <v>4420314.8899999997</v>
      </c>
      <c r="O77" s="451"/>
      <c r="P77" s="451">
        <f t="shared" si="6"/>
        <v>4420314.8899999997</v>
      </c>
    </row>
    <row r="78" spans="1:16" x14ac:dyDescent="0.3">
      <c r="A78" s="40" t="s">
        <v>61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62</v>
      </c>
      <c r="G78" s="450" t="s">
        <v>48</v>
      </c>
      <c r="H78" s="451">
        <v>1343722.52</v>
      </c>
      <c r="I78" s="451"/>
      <c r="J78" s="451">
        <f t="shared" si="7"/>
        <v>1343722.52</v>
      </c>
      <c r="K78" s="451">
        <v>1902380.6</v>
      </c>
      <c r="L78" s="451"/>
      <c r="M78" s="451">
        <f t="shared" si="5"/>
        <v>1902380.6</v>
      </c>
      <c r="N78" s="451">
        <v>1983351.63</v>
      </c>
      <c r="O78" s="451"/>
      <c r="P78" s="451">
        <f t="shared" si="6"/>
        <v>1983351.63</v>
      </c>
    </row>
    <row r="79" spans="1:16" x14ac:dyDescent="0.3">
      <c r="A79" s="40" t="s">
        <v>63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64</v>
      </c>
      <c r="G79" s="450" t="s">
        <v>48</v>
      </c>
      <c r="H79" s="451">
        <v>121057.60000000001</v>
      </c>
      <c r="I79" s="451"/>
      <c r="J79" s="451">
        <f t="shared" si="7"/>
        <v>121057.60000000001</v>
      </c>
      <c r="K79" s="451">
        <v>172092.96</v>
      </c>
      <c r="L79" s="451"/>
      <c r="M79" s="451">
        <f t="shared" si="5"/>
        <v>172092.96</v>
      </c>
      <c r="N79" s="451">
        <v>179678.2</v>
      </c>
      <c r="O79" s="451"/>
      <c r="P79" s="451">
        <f t="shared" si="6"/>
        <v>179678.2</v>
      </c>
    </row>
    <row r="80" spans="1:16" x14ac:dyDescent="0.3">
      <c r="A80" s="40" t="s">
        <v>65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66</v>
      </c>
      <c r="G80" s="450" t="s">
        <v>48</v>
      </c>
      <c r="H80" s="451">
        <v>182131.20000000001</v>
      </c>
      <c r="I80" s="451"/>
      <c r="J80" s="451">
        <f t="shared" si="7"/>
        <v>182131.20000000001</v>
      </c>
      <c r="K80" s="451">
        <v>295668.96000000002</v>
      </c>
      <c r="L80" s="451"/>
      <c r="M80" s="451">
        <f t="shared" si="5"/>
        <v>295668.96000000002</v>
      </c>
      <c r="N80" s="451">
        <v>308699.12</v>
      </c>
      <c r="O80" s="451"/>
      <c r="P80" s="451">
        <f t="shared" si="6"/>
        <v>308699.12</v>
      </c>
    </row>
    <row r="81" spans="1:16" x14ac:dyDescent="0.3">
      <c r="A81" s="81" t="s">
        <v>67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68</v>
      </c>
      <c r="G81" s="450" t="s">
        <v>48</v>
      </c>
      <c r="H81" s="451">
        <v>48037.41</v>
      </c>
      <c r="I81" s="451"/>
      <c r="J81" s="451">
        <f t="shared" si="7"/>
        <v>48037.41</v>
      </c>
      <c r="K81" s="451">
        <v>84527.22</v>
      </c>
      <c r="L81" s="451"/>
      <c r="M81" s="451">
        <f t="shared" si="5"/>
        <v>84527.22</v>
      </c>
      <c r="N81" s="451">
        <v>86184.55</v>
      </c>
      <c r="O81" s="451"/>
      <c r="P81" s="451">
        <f t="shared" si="6"/>
        <v>86184.55</v>
      </c>
    </row>
    <row r="82" spans="1:16" ht="24" x14ac:dyDescent="0.3">
      <c r="A82" s="81" t="s">
        <v>289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288</v>
      </c>
      <c r="G82" s="450" t="s">
        <v>48</v>
      </c>
      <c r="H82" s="451">
        <v>56000</v>
      </c>
      <c r="I82" s="451"/>
      <c r="J82" s="451">
        <f t="shared" si="7"/>
        <v>56000</v>
      </c>
      <c r="K82" s="451">
        <v>0</v>
      </c>
      <c r="L82" s="451"/>
      <c r="M82" s="451">
        <f t="shared" si="5"/>
        <v>0</v>
      </c>
      <c r="N82" s="451">
        <v>0</v>
      </c>
      <c r="O82" s="451"/>
      <c r="P82" s="451">
        <f t="shared" si="6"/>
        <v>0</v>
      </c>
    </row>
    <row r="83" spans="1:16" ht="24" x14ac:dyDescent="0.3">
      <c r="A83" s="40" t="s">
        <v>69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70</v>
      </c>
      <c r="G83" s="450" t="s">
        <v>48</v>
      </c>
      <c r="H83" s="451">
        <v>13000</v>
      </c>
      <c r="I83" s="451"/>
      <c r="J83" s="451">
        <f t="shared" si="7"/>
        <v>13000</v>
      </c>
      <c r="K83" s="451">
        <v>18000</v>
      </c>
      <c r="L83" s="451"/>
      <c r="M83" s="451">
        <f t="shared" si="5"/>
        <v>18000</v>
      </c>
      <c r="N83" s="451">
        <v>22500</v>
      </c>
      <c r="O83" s="451"/>
      <c r="P83" s="451">
        <f t="shared" si="6"/>
        <v>22500</v>
      </c>
    </row>
    <row r="84" spans="1:16" ht="24" x14ac:dyDescent="0.3">
      <c r="A84" s="81" t="s">
        <v>102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72</v>
      </c>
      <c r="G84" s="450" t="s">
        <v>48</v>
      </c>
      <c r="H84" s="451">
        <v>120200</v>
      </c>
      <c r="I84" s="451"/>
      <c r="J84" s="451">
        <f t="shared" si="7"/>
        <v>120200</v>
      </c>
      <c r="K84" s="451">
        <v>85500</v>
      </c>
      <c r="L84" s="451"/>
      <c r="M84" s="451">
        <f t="shared" si="5"/>
        <v>85500</v>
      </c>
      <c r="N84" s="451">
        <v>106875</v>
      </c>
      <c r="O84" s="451"/>
      <c r="P84" s="451">
        <f t="shared" si="6"/>
        <v>106875</v>
      </c>
    </row>
    <row r="85" spans="1:16" ht="24" x14ac:dyDescent="0.3">
      <c r="A85" s="40" t="s">
        <v>291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290</v>
      </c>
      <c r="G85" s="450" t="s">
        <v>48</v>
      </c>
      <c r="H85" s="451">
        <v>133819.6</v>
      </c>
      <c r="I85" s="451"/>
      <c r="J85" s="451">
        <f t="shared" si="7"/>
        <v>133819.6</v>
      </c>
      <c r="K85" s="451"/>
      <c r="L85" s="451"/>
      <c r="M85" s="451"/>
      <c r="N85" s="451"/>
      <c r="O85" s="451"/>
      <c r="P85" s="451"/>
    </row>
    <row r="86" spans="1:16" x14ac:dyDescent="0.3">
      <c r="A86" s="40" t="s">
        <v>73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74</v>
      </c>
      <c r="G86" s="450" t="s">
        <v>48</v>
      </c>
      <c r="H86" s="451">
        <v>159897.29999999999</v>
      </c>
      <c r="I86" s="451">
        <v>10250</v>
      </c>
      <c r="J86" s="451">
        <f t="shared" si="7"/>
        <v>170147.3</v>
      </c>
      <c r="K86" s="451">
        <v>100000</v>
      </c>
      <c r="L86" s="451"/>
      <c r="M86" s="451">
        <f t="shared" si="5"/>
        <v>100000</v>
      </c>
      <c r="N86" s="451">
        <v>100000</v>
      </c>
      <c r="O86" s="451"/>
      <c r="P86" s="451">
        <f t="shared" si="6"/>
        <v>100000</v>
      </c>
    </row>
    <row r="87" spans="1:16" x14ac:dyDescent="0.3">
      <c r="A87" s="40" t="s">
        <v>75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76</v>
      </c>
      <c r="G87" s="450" t="s">
        <v>48</v>
      </c>
      <c r="H87" s="451">
        <v>0</v>
      </c>
      <c r="I87" s="451"/>
      <c r="J87" s="451">
        <f t="shared" si="7"/>
        <v>0</v>
      </c>
      <c r="K87" s="454"/>
      <c r="L87" s="454"/>
      <c r="M87" s="451">
        <f t="shared" si="5"/>
        <v>0</v>
      </c>
      <c r="N87" s="454"/>
      <c r="O87" s="451"/>
      <c r="P87" s="451">
        <f t="shared" si="6"/>
        <v>0</v>
      </c>
    </row>
    <row r="88" spans="1:16" x14ac:dyDescent="0.3">
      <c r="A88" s="40" t="s">
        <v>77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78</v>
      </c>
      <c r="G88" s="450" t="s">
        <v>48</v>
      </c>
      <c r="H88" s="451">
        <v>69915.839999999997</v>
      </c>
      <c r="I88" s="451"/>
      <c r="J88" s="451">
        <f t="shared" si="7"/>
        <v>69915.839999999997</v>
      </c>
      <c r="K88" s="451">
        <v>99250</v>
      </c>
      <c r="L88" s="451"/>
      <c r="M88" s="451">
        <f t="shared" si="5"/>
        <v>99250</v>
      </c>
      <c r="N88" s="451">
        <v>124062.5</v>
      </c>
      <c r="O88" s="451"/>
      <c r="P88" s="451">
        <f t="shared" si="6"/>
        <v>124062.5</v>
      </c>
    </row>
    <row r="89" spans="1:16" x14ac:dyDescent="0.3">
      <c r="A89" s="629" t="s">
        <v>103</v>
      </c>
      <c r="B89" s="455" t="s">
        <v>43</v>
      </c>
      <c r="C89" s="455" t="s">
        <v>100</v>
      </c>
      <c r="D89" s="450" t="s">
        <v>101</v>
      </c>
      <c r="E89" s="632">
        <v>244</v>
      </c>
      <c r="F89" s="457">
        <v>226500</v>
      </c>
      <c r="G89" s="450" t="s">
        <v>48</v>
      </c>
      <c r="H89" s="451">
        <v>195300</v>
      </c>
      <c r="I89" s="451"/>
      <c r="J89" s="451">
        <f t="shared" si="7"/>
        <v>195300</v>
      </c>
      <c r="K89" s="451">
        <v>244125</v>
      </c>
      <c r="L89" s="451"/>
      <c r="M89" s="451">
        <f t="shared" si="5"/>
        <v>244125</v>
      </c>
      <c r="N89" s="451">
        <v>305156.25</v>
      </c>
      <c r="O89" s="451"/>
      <c r="P89" s="451">
        <f t="shared" si="6"/>
        <v>305156.25</v>
      </c>
    </row>
    <row r="90" spans="1:16" ht="24" x14ac:dyDescent="0.3">
      <c r="A90" s="40" t="s">
        <v>79</v>
      </c>
      <c r="B90" s="455" t="s">
        <v>43</v>
      </c>
      <c r="C90" s="455" t="s">
        <v>100</v>
      </c>
      <c r="D90" s="450" t="s">
        <v>101</v>
      </c>
      <c r="E90" s="632">
        <v>244</v>
      </c>
      <c r="F90" s="457">
        <v>226800</v>
      </c>
      <c r="G90" s="450" t="s">
        <v>48</v>
      </c>
      <c r="H90" s="451">
        <v>333915</v>
      </c>
      <c r="I90" s="451"/>
      <c r="J90" s="451">
        <f t="shared" si="7"/>
        <v>333915</v>
      </c>
      <c r="K90" s="451">
        <v>337000</v>
      </c>
      <c r="L90" s="451"/>
      <c r="M90" s="451">
        <f t="shared" si="5"/>
        <v>337000</v>
      </c>
      <c r="N90" s="451">
        <v>337000</v>
      </c>
      <c r="O90" s="451"/>
      <c r="P90" s="451">
        <f t="shared" si="6"/>
        <v>337000</v>
      </c>
    </row>
    <row r="91" spans="1:16" x14ac:dyDescent="0.3">
      <c r="A91" s="40" t="s">
        <v>81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82</v>
      </c>
      <c r="G91" s="450" t="s">
        <v>48</v>
      </c>
      <c r="H91" s="451">
        <v>111496</v>
      </c>
      <c r="I91" s="451"/>
      <c r="J91" s="451">
        <f t="shared" si="7"/>
        <v>111496</v>
      </c>
      <c r="K91" s="451">
        <v>100000</v>
      </c>
      <c r="L91" s="451"/>
      <c r="M91" s="451">
        <f t="shared" si="5"/>
        <v>100000</v>
      </c>
      <c r="N91" s="451">
        <v>100000</v>
      </c>
      <c r="O91" s="451"/>
      <c r="P91" s="451">
        <f t="shared" si="6"/>
        <v>100000</v>
      </c>
    </row>
    <row r="92" spans="1:16" x14ac:dyDescent="0.3">
      <c r="A92" s="40" t="s">
        <v>104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105</v>
      </c>
      <c r="G92" s="450" t="s">
        <v>48</v>
      </c>
      <c r="H92" s="451">
        <v>14000</v>
      </c>
      <c r="I92" s="451"/>
      <c r="J92" s="451">
        <f t="shared" si="7"/>
        <v>14000</v>
      </c>
      <c r="K92" s="451">
        <v>14000</v>
      </c>
      <c r="L92" s="451"/>
      <c r="M92" s="451">
        <f t="shared" si="5"/>
        <v>14000</v>
      </c>
      <c r="N92" s="451">
        <v>16000</v>
      </c>
      <c r="O92" s="451"/>
      <c r="P92" s="451">
        <f t="shared" si="6"/>
        <v>16000</v>
      </c>
    </row>
    <row r="93" spans="1:16" ht="24" x14ac:dyDescent="0.3">
      <c r="A93" s="40" t="s">
        <v>83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84</v>
      </c>
      <c r="G93" s="450" t="s">
        <v>48</v>
      </c>
      <c r="H93" s="451">
        <v>84163</v>
      </c>
      <c r="I93" s="451"/>
      <c r="J93" s="451">
        <f t="shared" si="7"/>
        <v>84163</v>
      </c>
      <c r="K93" s="451">
        <v>40000</v>
      </c>
      <c r="L93" s="451"/>
      <c r="M93" s="451">
        <f t="shared" si="5"/>
        <v>40000</v>
      </c>
      <c r="N93" s="451">
        <v>40000</v>
      </c>
      <c r="O93" s="451"/>
      <c r="P93" s="451">
        <f t="shared" si="6"/>
        <v>40000</v>
      </c>
    </row>
    <row r="94" spans="1:16" x14ac:dyDescent="0.3">
      <c r="A94" s="82" t="s">
        <v>85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86</v>
      </c>
      <c r="G94" s="450" t="s">
        <v>48</v>
      </c>
      <c r="H94" s="451">
        <v>12890.720000000001</v>
      </c>
      <c r="I94" s="451"/>
      <c r="J94" s="451">
        <f t="shared" si="7"/>
        <v>12890.720000000001</v>
      </c>
      <c r="K94" s="451">
        <v>30000</v>
      </c>
      <c r="L94" s="451"/>
      <c r="M94" s="451">
        <f t="shared" si="5"/>
        <v>30000</v>
      </c>
      <c r="N94" s="451">
        <v>30000</v>
      </c>
      <c r="O94" s="451"/>
      <c r="P94" s="451">
        <f t="shared" si="6"/>
        <v>30000</v>
      </c>
    </row>
    <row r="95" spans="1:16" ht="24" x14ac:dyDescent="0.3">
      <c r="A95" s="82" t="s">
        <v>312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311</v>
      </c>
      <c r="G95" s="450" t="s">
        <v>48</v>
      </c>
      <c r="H95" s="451">
        <v>25800</v>
      </c>
      <c r="I95" s="451"/>
      <c r="J95" s="451">
        <f t="shared" si="7"/>
        <v>25800</v>
      </c>
      <c r="K95" s="451">
        <v>0</v>
      </c>
      <c r="L95" s="451"/>
      <c r="M95" s="451">
        <f t="shared" si="5"/>
        <v>0</v>
      </c>
      <c r="N95" s="451">
        <v>0</v>
      </c>
      <c r="O95" s="451"/>
      <c r="P95" s="451">
        <f t="shared" si="6"/>
        <v>0</v>
      </c>
    </row>
    <row r="96" spans="1:16" x14ac:dyDescent="0.3">
      <c r="A96" s="82" t="s">
        <v>220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219</v>
      </c>
      <c r="G96" s="450" t="s">
        <v>48</v>
      </c>
      <c r="H96" s="451">
        <v>15800</v>
      </c>
      <c r="I96" s="451"/>
      <c r="J96" s="451">
        <f t="shared" si="7"/>
        <v>15800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40" t="s">
        <v>89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90</v>
      </c>
      <c r="G97" s="450" t="s">
        <v>48</v>
      </c>
      <c r="H97" s="451">
        <v>76025</v>
      </c>
      <c r="I97" s="451"/>
      <c r="J97" s="451">
        <f t="shared" si="7"/>
        <v>76025</v>
      </c>
      <c r="K97" s="451">
        <v>40000</v>
      </c>
      <c r="L97" s="451"/>
      <c r="M97" s="451">
        <f t="shared" si="5"/>
        <v>40000</v>
      </c>
      <c r="N97" s="451">
        <v>40000</v>
      </c>
      <c r="O97" s="451"/>
      <c r="P97" s="451">
        <f t="shared" si="6"/>
        <v>40000</v>
      </c>
    </row>
    <row r="98" spans="1:16" x14ac:dyDescent="0.3">
      <c r="A98" s="40" t="s">
        <v>106</v>
      </c>
      <c r="B98" s="459" t="s">
        <v>43</v>
      </c>
      <c r="C98" s="459" t="s">
        <v>100</v>
      </c>
      <c r="D98" s="450" t="s">
        <v>101</v>
      </c>
      <c r="E98" s="458" t="s">
        <v>54</v>
      </c>
      <c r="F98" s="458" t="s">
        <v>107</v>
      </c>
      <c r="G98" s="450" t="s">
        <v>48</v>
      </c>
      <c r="H98" s="451">
        <v>0</v>
      </c>
      <c r="I98" s="451"/>
      <c r="J98" s="451">
        <f t="shared" si="7"/>
        <v>0</v>
      </c>
      <c r="K98" s="451">
        <v>22500</v>
      </c>
      <c r="L98" s="451"/>
      <c r="M98" s="451">
        <f t="shared" si="5"/>
        <v>22500</v>
      </c>
      <c r="N98" s="451">
        <v>22500</v>
      </c>
      <c r="O98" s="451"/>
      <c r="P98" s="451">
        <f t="shared" si="6"/>
        <v>22500</v>
      </c>
    </row>
    <row r="99" spans="1:16" x14ac:dyDescent="0.3">
      <c r="A99" s="40" t="s">
        <v>91</v>
      </c>
      <c r="B99" s="449" t="s">
        <v>43</v>
      </c>
      <c r="C99" s="449" t="s">
        <v>100</v>
      </c>
      <c r="D99" s="450" t="s">
        <v>101</v>
      </c>
      <c r="E99" s="460" t="s">
        <v>54</v>
      </c>
      <c r="F99" s="460" t="s">
        <v>92</v>
      </c>
      <c r="G99" s="460" t="s">
        <v>48</v>
      </c>
      <c r="H99" s="451">
        <v>63935.05</v>
      </c>
      <c r="I99" s="451"/>
      <c r="J99" s="451">
        <f t="shared" si="7"/>
        <v>63935.05</v>
      </c>
      <c r="K99" s="451">
        <v>80000</v>
      </c>
      <c r="L99" s="451"/>
      <c r="M99" s="451">
        <f t="shared" si="5"/>
        <v>80000</v>
      </c>
      <c r="N99" s="451">
        <v>80000</v>
      </c>
      <c r="O99" s="451"/>
      <c r="P99" s="451">
        <f t="shared" si="6"/>
        <v>80000</v>
      </c>
    </row>
    <row r="100" spans="1:16" ht="24" x14ac:dyDescent="0.3">
      <c r="A100" s="40" t="s">
        <v>278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275</v>
      </c>
      <c r="G100" s="460" t="s">
        <v>48</v>
      </c>
      <c r="H100" s="451">
        <v>29461.06</v>
      </c>
      <c r="I100" s="451"/>
      <c r="J100" s="451">
        <f t="shared" si="7"/>
        <v>29461.06</v>
      </c>
      <c r="K100" s="451">
        <v>0</v>
      </c>
      <c r="L100" s="451"/>
      <c r="M100" s="451">
        <f t="shared" si="5"/>
        <v>0</v>
      </c>
      <c r="N100" s="451">
        <v>0</v>
      </c>
      <c r="O100" s="451"/>
      <c r="P100" s="451">
        <f t="shared" si="6"/>
        <v>0</v>
      </c>
    </row>
    <row r="101" spans="1:16" ht="24" x14ac:dyDescent="0.3">
      <c r="A101" s="40" t="s">
        <v>279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277</v>
      </c>
      <c r="G101" s="460" t="s">
        <v>48</v>
      </c>
      <c r="H101" s="451">
        <v>10438</v>
      </c>
      <c r="I101" s="451"/>
      <c r="J101" s="451">
        <f t="shared" si="7"/>
        <v>10438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x14ac:dyDescent="0.3">
      <c r="A102" s="40" t="s">
        <v>93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95</v>
      </c>
      <c r="G102" s="461" t="s">
        <v>48</v>
      </c>
      <c r="H102" s="451">
        <v>60238</v>
      </c>
      <c r="I102" s="451"/>
      <c r="J102" s="451">
        <f t="shared" si="7"/>
        <v>60238</v>
      </c>
      <c r="K102" s="451">
        <v>60238</v>
      </c>
      <c r="L102" s="451"/>
      <c r="M102" s="451">
        <f t="shared" si="5"/>
        <v>60238</v>
      </c>
      <c r="N102" s="451">
        <v>60238</v>
      </c>
      <c r="O102" s="451"/>
      <c r="P102" s="451">
        <f t="shared" si="6"/>
        <v>60238</v>
      </c>
    </row>
    <row r="103" spans="1:16" x14ac:dyDescent="0.3">
      <c r="A103" s="40" t="s">
        <v>108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97</v>
      </c>
      <c r="G103" s="461" t="s">
        <v>48</v>
      </c>
      <c r="H103" s="451">
        <v>25281</v>
      </c>
      <c r="I103" s="451"/>
      <c r="J103" s="451">
        <f t="shared" si="7"/>
        <v>25281</v>
      </c>
      <c r="K103" s="451">
        <v>25281</v>
      </c>
      <c r="L103" s="451"/>
      <c r="M103" s="451">
        <f t="shared" si="5"/>
        <v>25281</v>
      </c>
      <c r="N103" s="451">
        <v>25281</v>
      </c>
      <c r="O103" s="451"/>
      <c r="P103" s="451">
        <f t="shared" si="6"/>
        <v>25281</v>
      </c>
    </row>
    <row r="104" spans="1:16" x14ac:dyDescent="0.3">
      <c r="A104" s="40" t="s">
        <v>109</v>
      </c>
      <c r="B104" s="449" t="s">
        <v>43</v>
      </c>
      <c r="C104" s="449" t="s">
        <v>100</v>
      </c>
      <c r="D104" s="450" t="s">
        <v>101</v>
      </c>
      <c r="E104" s="450" t="s">
        <v>110</v>
      </c>
      <c r="F104" s="461" t="s">
        <v>111</v>
      </c>
      <c r="G104" s="461" t="s">
        <v>48</v>
      </c>
      <c r="H104" s="451">
        <v>37790</v>
      </c>
      <c r="I104" s="451"/>
      <c r="J104" s="451">
        <f t="shared" si="7"/>
        <v>37790</v>
      </c>
      <c r="K104" s="451">
        <v>37790</v>
      </c>
      <c r="L104" s="451"/>
      <c r="M104" s="451">
        <f t="shared" si="5"/>
        <v>37790</v>
      </c>
      <c r="N104" s="451">
        <v>37790</v>
      </c>
      <c r="O104" s="451"/>
      <c r="P104" s="451">
        <f t="shared" si="6"/>
        <v>37790</v>
      </c>
    </row>
    <row r="105" spans="1:16" ht="24" x14ac:dyDescent="0.3">
      <c r="A105" s="40" t="s">
        <v>327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326</v>
      </c>
      <c r="G105" s="461" t="s">
        <v>48</v>
      </c>
      <c r="H105" s="451">
        <v>0.01</v>
      </c>
      <c r="I105" s="451"/>
      <c r="J105" s="451">
        <f t="shared" si="7"/>
        <v>0.01</v>
      </c>
      <c r="K105" s="451"/>
      <c r="L105" s="451"/>
      <c r="M105" s="451"/>
      <c r="N105" s="451"/>
      <c r="O105" s="451"/>
      <c r="P105" s="451"/>
    </row>
    <row r="106" spans="1:16" ht="24" x14ac:dyDescent="0.3">
      <c r="A106" s="40" t="s">
        <v>229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228</v>
      </c>
      <c r="G106" s="461" t="s">
        <v>48</v>
      </c>
      <c r="H106" s="451">
        <v>177.02</v>
      </c>
      <c r="I106" s="451"/>
      <c r="J106" s="451">
        <f t="shared" si="7"/>
        <v>177.02</v>
      </c>
      <c r="K106" s="451">
        <v>0</v>
      </c>
      <c r="L106" s="451"/>
      <c r="M106" s="451">
        <f t="shared" si="5"/>
        <v>0</v>
      </c>
      <c r="N106" s="451">
        <v>0</v>
      </c>
      <c r="O106" s="451"/>
      <c r="P106" s="451">
        <f t="shared" si="6"/>
        <v>0</v>
      </c>
    </row>
    <row r="107" spans="1:16" x14ac:dyDescent="0.3">
      <c r="A107" s="40" t="s">
        <v>122</v>
      </c>
      <c r="B107" s="449" t="s">
        <v>43</v>
      </c>
      <c r="C107" s="449" t="s">
        <v>123</v>
      </c>
      <c r="D107" s="450" t="s">
        <v>101</v>
      </c>
      <c r="E107" s="450" t="s">
        <v>54</v>
      </c>
      <c r="F107" s="461" t="s">
        <v>124</v>
      </c>
      <c r="G107" s="461" t="s">
        <v>48</v>
      </c>
      <c r="H107" s="451">
        <v>4200</v>
      </c>
      <c r="I107" s="451"/>
      <c r="J107" s="451">
        <f t="shared" si="7"/>
        <v>4200</v>
      </c>
      <c r="K107" s="451"/>
      <c r="L107" s="451"/>
      <c r="M107" s="451"/>
      <c r="N107" s="451"/>
      <c r="O107" s="451"/>
      <c r="P107" s="451"/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SUM(H68:H107)</f>
        <v>15537689.729999999</v>
      </c>
      <c r="I108" s="496">
        <f t="shared" ref="I108:J108" si="8">SUM(I68:I107)</f>
        <v>10250</v>
      </c>
      <c r="J108" s="496">
        <f t="shared" si="8"/>
        <v>15547939.729999999</v>
      </c>
      <c r="K108" s="496">
        <f t="shared" ref="K108:P108" si="9">SUM(K68:K106)</f>
        <v>13879548.150000002</v>
      </c>
      <c r="L108" s="496">
        <f t="shared" si="9"/>
        <v>0</v>
      </c>
      <c r="M108" s="496">
        <f t="shared" si="9"/>
        <v>13879548.150000002</v>
      </c>
      <c r="N108" s="496">
        <f t="shared" si="9"/>
        <v>14290031.449999997</v>
      </c>
      <c r="O108" s="496">
        <f t="shared" si="9"/>
        <v>0</v>
      </c>
      <c r="P108" s="496">
        <f t="shared" si="9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10">SUM(I110)</f>
        <v>0</v>
      </c>
      <c r="J111" s="497">
        <f t="shared" si="10"/>
        <v>5000000</v>
      </c>
      <c r="K111" s="497">
        <f t="shared" si="10"/>
        <v>5800000</v>
      </c>
      <c r="L111" s="497">
        <f t="shared" si="10"/>
        <v>0</v>
      </c>
      <c r="M111" s="497">
        <f t="shared" si="10"/>
        <v>5800000</v>
      </c>
      <c r="N111" s="497">
        <f t="shared" si="10"/>
        <v>5800000</v>
      </c>
      <c r="O111" s="497">
        <f t="shared" si="10"/>
        <v>0</v>
      </c>
      <c r="P111" s="497">
        <f t="shared" si="10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1">SUM(K114:K116)</f>
        <v>0</v>
      </c>
      <c r="L117" s="59"/>
      <c r="M117" s="59"/>
      <c r="N117" s="59">
        <f t="shared" si="11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2">SUM(K118:K121)</f>
        <v>0</v>
      </c>
      <c r="L122" s="83"/>
      <c r="M122" s="83"/>
      <c r="N122" s="83">
        <f t="shared" si="12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3">K117+K122</f>
        <v>0</v>
      </c>
      <c r="L123" s="101"/>
      <c r="M123" s="101"/>
      <c r="N123" s="101">
        <f t="shared" si="13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4">SUM(K125:K126)</f>
        <v>0</v>
      </c>
      <c r="L127" s="121"/>
      <c r="M127" s="121"/>
      <c r="N127" s="121">
        <f t="shared" si="14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24120217.399999999</v>
      </c>
      <c r="I130" s="451"/>
      <c r="J130" s="451">
        <f t="shared" ref="J130:J133" si="15">H130+I130</f>
        <v>24120217.399999999</v>
      </c>
      <c r="K130" s="451">
        <v>0</v>
      </c>
      <c r="L130" s="451"/>
      <c r="M130" s="451">
        <f t="shared" ref="M130:M133" si="16">K130+L130</f>
        <v>0</v>
      </c>
      <c r="N130" s="451">
        <v>0</v>
      </c>
      <c r="O130" s="451"/>
      <c r="P130" s="451">
        <f t="shared" ref="P130:P143" si="17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95852.71</v>
      </c>
      <c r="I131" s="451"/>
      <c r="J131" s="451">
        <f t="shared" si="15"/>
        <v>95852.71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7313253.1699999999</v>
      </c>
      <c r="I132" s="451"/>
      <c r="J132" s="451">
        <f t="shared" si="15"/>
        <v>7313253.1699999999</v>
      </c>
      <c r="K132" s="451">
        <v>0</v>
      </c>
      <c r="L132" s="451"/>
      <c r="M132" s="451">
        <f t="shared" si="16"/>
        <v>0</v>
      </c>
      <c r="N132" s="451">
        <v>0</v>
      </c>
      <c r="O132" s="451"/>
      <c r="P132" s="451">
        <f t="shared" si="17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5"/>
        <v>47000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31576323.280000001</v>
      </c>
      <c r="I134" s="495">
        <f t="shared" ref="I134:P134" si="18">SUM(I130:I133)</f>
        <v>0</v>
      </c>
      <c r="J134" s="495">
        <f t="shared" si="18"/>
        <v>31576323.280000001</v>
      </c>
      <c r="K134" s="495">
        <f t="shared" si="18"/>
        <v>0</v>
      </c>
      <c r="L134" s="495">
        <f t="shared" si="18"/>
        <v>0</v>
      </c>
      <c r="M134" s="495">
        <f t="shared" si="18"/>
        <v>0</v>
      </c>
      <c r="N134" s="495">
        <f t="shared" si="18"/>
        <v>0</v>
      </c>
      <c r="O134" s="495">
        <f t="shared" si="18"/>
        <v>0</v>
      </c>
      <c r="P134" s="495">
        <f t="shared" si="18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40625138.25</v>
      </c>
      <c r="I135" s="451"/>
      <c r="J135" s="451">
        <f t="shared" ref="J135:J143" si="19">H135+I135</f>
        <v>40625138.25</v>
      </c>
      <c r="K135" s="451">
        <v>0</v>
      </c>
      <c r="L135" s="451"/>
      <c r="M135" s="451">
        <f t="shared" ref="M135:M143" si="20">K135+L135</f>
        <v>0</v>
      </c>
      <c r="N135" s="451">
        <v>0</v>
      </c>
      <c r="O135" s="451"/>
      <c r="P135" s="451">
        <f t="shared" si="17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151071.72999999998</v>
      </c>
      <c r="I136" s="451"/>
      <c r="J136" s="451">
        <f t="shared" si="19"/>
        <v>151071.72999999998</v>
      </c>
      <c r="K136" s="451"/>
      <c r="L136" s="451"/>
      <c r="M136" s="451"/>
      <c r="N136" s="451"/>
      <c r="O136" s="451"/>
      <c r="P136" s="451"/>
    </row>
    <row r="137" spans="1:16" ht="36" x14ac:dyDescent="0.3">
      <c r="A137" s="636" t="s">
        <v>402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401</v>
      </c>
      <c r="G137" s="461" t="s">
        <v>180</v>
      </c>
      <c r="H137" s="451">
        <v>6962.13</v>
      </c>
      <c r="I137" s="451"/>
      <c r="J137" s="451">
        <f t="shared" si="19"/>
        <v>6962.13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12166044.17</v>
      </c>
      <c r="I138" s="451"/>
      <c r="J138" s="451">
        <f t="shared" si="19"/>
        <v>12166044.17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SUM(H135:H143)</f>
        <v>54682261.190000005</v>
      </c>
      <c r="I144" s="495">
        <f t="shared" ref="I144:P144" si="21">SUM(I135:I143)</f>
        <v>0</v>
      </c>
      <c r="J144" s="495">
        <f t="shared" si="21"/>
        <v>54682261.190000005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H134+H144</f>
        <v>86258584.469999999</v>
      </c>
      <c r="I145" s="495">
        <f t="shared" ref="I145:P145" si="22">I134+I144</f>
        <v>0</v>
      </c>
      <c r="J145" s="495">
        <f t="shared" si="22"/>
        <v>86258584.469999999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305248.5</v>
      </c>
      <c r="I177" s="451"/>
      <c r="J177" s="451">
        <f t="shared" ref="J177:J182" si="46">H177+I177</f>
        <v>305248.5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1363461.3</v>
      </c>
      <c r="I178" s="451"/>
      <c r="J178" s="451">
        <f t="shared" si="46"/>
        <v>1363461.3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33916.5</v>
      </c>
      <c r="I180" s="451"/>
      <c r="J180" s="451">
        <f>H180+I180</f>
        <v>33916.5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151495.70000000001</v>
      </c>
      <c r="I181" s="451"/>
      <c r="J181" s="451">
        <f t="shared" si="46"/>
        <v>151495.70000000001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497123.82999999996</v>
      </c>
      <c r="I185" s="451"/>
      <c r="J185" s="451">
        <f>SUM(H185:I185)</f>
        <v>497123.82999999996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9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98561.8</v>
      </c>
      <c r="I187" s="451"/>
      <c r="J187" s="451">
        <f t="shared" si="50"/>
        <v>98561.8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ht="24" x14ac:dyDescent="0.3">
      <c r="A189" s="635" t="s">
        <v>400</v>
      </c>
      <c r="B189" s="133" t="s">
        <v>43</v>
      </c>
      <c r="C189" s="133" t="s">
        <v>243</v>
      </c>
      <c r="D189" s="134" t="s">
        <v>242</v>
      </c>
      <c r="E189" s="134" t="s">
        <v>54</v>
      </c>
      <c r="F189" s="346" t="s">
        <v>213</v>
      </c>
      <c r="G189" s="132" t="s">
        <v>244</v>
      </c>
      <c r="H189" s="451">
        <v>320</v>
      </c>
      <c r="I189" s="451"/>
      <c r="J189" s="451">
        <f t="shared" si="50"/>
        <v>320</v>
      </c>
      <c r="K189" s="451"/>
      <c r="L189" s="451"/>
      <c r="M189" s="451"/>
      <c r="N189" s="451"/>
      <c r="O189" s="463"/>
      <c r="P189" s="451"/>
    </row>
    <row r="190" spans="1:16" x14ac:dyDescent="0.3">
      <c r="A190" s="708" t="s">
        <v>246</v>
      </c>
      <c r="B190" s="709"/>
      <c r="C190" s="709"/>
      <c r="D190" s="709"/>
      <c r="E190" s="709"/>
      <c r="F190" s="709"/>
      <c r="G190" s="710"/>
      <c r="H190" s="495">
        <f>SUM(H185:H189)</f>
        <v>623100.36</v>
      </c>
      <c r="I190" s="495">
        <f t="shared" ref="I190:P190" si="51">SUM(I185:I189)</f>
        <v>0</v>
      </c>
      <c r="J190" s="495">
        <f t="shared" si="51"/>
        <v>623100.36</v>
      </c>
      <c r="K190" s="495">
        <f t="shared" si="51"/>
        <v>0</v>
      </c>
      <c r="L190" s="495">
        <f t="shared" si="51"/>
        <v>0</v>
      </c>
      <c r="M190" s="495">
        <f t="shared" si="51"/>
        <v>0</v>
      </c>
      <c r="N190" s="495">
        <f t="shared" si="51"/>
        <v>0</v>
      </c>
      <c r="O190" s="495">
        <f t="shared" si="51"/>
        <v>0</v>
      </c>
      <c r="P190" s="495">
        <f t="shared" si="51"/>
        <v>0</v>
      </c>
    </row>
    <row r="191" spans="1:16" x14ac:dyDescent="0.3">
      <c r="A191" s="701" t="s">
        <v>131</v>
      </c>
      <c r="B191" s="701"/>
      <c r="C191" s="701"/>
      <c r="D191" s="701"/>
      <c r="E191" s="701"/>
      <c r="F191" s="701"/>
      <c r="G191" s="701"/>
      <c r="H191" s="103">
        <f t="shared" ref="H191:P191" si="52">H66+H108+H111+H123+H127+H160+H166+H145+H169+H175+H153+H149+H157+H183+H190</f>
        <v>137660870.99000001</v>
      </c>
      <c r="I191" s="103">
        <f t="shared" si="52"/>
        <v>0</v>
      </c>
      <c r="J191" s="103">
        <f t="shared" si="52"/>
        <v>137660870.99000001</v>
      </c>
      <c r="K191" s="103">
        <f t="shared" si="52"/>
        <v>33521479.18</v>
      </c>
      <c r="L191" s="103">
        <f t="shared" si="52"/>
        <v>0</v>
      </c>
      <c r="M191" s="103">
        <f t="shared" si="52"/>
        <v>33521479.18</v>
      </c>
      <c r="N191" s="103">
        <f t="shared" si="52"/>
        <v>34259965.640000001</v>
      </c>
      <c r="O191" s="103">
        <f t="shared" si="52"/>
        <v>0</v>
      </c>
      <c r="P191" s="103">
        <f t="shared" si="52"/>
        <v>34259965.640000001</v>
      </c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627"/>
      <c r="C194" s="627"/>
      <c r="D194" s="627"/>
      <c r="E194" s="627"/>
      <c r="F194" s="627"/>
      <c r="G194" s="627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389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F195:G195"/>
    <mergeCell ref="B196:D196"/>
    <mergeCell ref="F196:G196"/>
    <mergeCell ref="F197:G197"/>
    <mergeCell ref="B198:D198"/>
    <mergeCell ref="F198:G198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90:G190"/>
    <mergeCell ref="A191:G191"/>
    <mergeCell ref="E192:G192"/>
    <mergeCell ref="A161:P161"/>
    <mergeCell ref="A134:G134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A128:P129"/>
    <mergeCell ref="A66:G66"/>
    <mergeCell ref="A67:P67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35:P35"/>
    <mergeCell ref="F14:N14"/>
    <mergeCell ref="B23:I23"/>
    <mergeCell ref="B26:G27"/>
    <mergeCell ref="B28:G28"/>
    <mergeCell ref="B29:G29"/>
    <mergeCell ref="A32:A33"/>
    <mergeCell ref="B32:B33"/>
    <mergeCell ref="C32:C33"/>
    <mergeCell ref="D32:D33"/>
    <mergeCell ref="E32:E33"/>
    <mergeCell ref="F32:F33"/>
    <mergeCell ref="G32:G33"/>
    <mergeCell ref="H32:J32"/>
    <mergeCell ref="K32:M32"/>
    <mergeCell ref="N32:P32"/>
  </mergeCells>
  <pageMargins left="0.47244094488188981" right="0.15748031496062992" top="0.22" bottom="0.15748031496062992" header="0.15748031496062992" footer="0.17"/>
  <pageSetup paperSize="9" scale="53" fitToHeight="4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64" zoomScale="70" zoomScaleNormal="70" workbookViewId="0">
      <selection activeCell="J191" sqref="J19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405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"/>
      <c r="B22" s="1"/>
      <c r="C22" s="12"/>
      <c r="D22" s="12"/>
      <c r="E22" s="12"/>
      <c r="F22" s="12"/>
      <c r="G22" s="12"/>
      <c r="H22" s="12"/>
      <c r="I22" s="12"/>
      <c r="J22" s="12"/>
      <c r="K22" s="1"/>
      <c r="L22" s="1"/>
      <c r="M22" s="1"/>
      <c r="N22" s="1"/>
    </row>
    <row r="23" spans="1:16" ht="15" thickBot="1" x14ac:dyDescent="0.35">
      <c r="B23" s="747" t="s">
        <v>406</v>
      </c>
      <c r="C23" s="747"/>
      <c r="D23" s="747"/>
      <c r="E23" s="747"/>
      <c r="F23" s="747"/>
      <c r="G23" s="747"/>
      <c r="H23" s="747"/>
      <c r="I23" s="747"/>
      <c r="J23" s="494" t="str">
        <f>H19</f>
        <v>12 ноября 2025</v>
      </c>
      <c r="K23" s="1"/>
      <c r="L23" s="1"/>
      <c r="M23" s="1"/>
      <c r="P23" s="637" t="s">
        <v>13</v>
      </c>
    </row>
    <row r="24" spans="1:1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L24" s="640"/>
      <c r="M24" s="640"/>
      <c r="O24" s="640" t="s">
        <v>14</v>
      </c>
      <c r="P24" s="490" t="s">
        <v>15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640"/>
      <c r="M25" s="640"/>
      <c r="O25" s="640" t="s">
        <v>16</v>
      </c>
      <c r="P25" s="491" t="str">
        <f>H19</f>
        <v>12 ноября 2025</v>
      </c>
    </row>
    <row r="26" spans="1:16" x14ac:dyDescent="0.3">
      <c r="A26" s="478"/>
      <c r="B26" s="741" t="s">
        <v>17</v>
      </c>
      <c r="C26" s="741"/>
      <c r="D26" s="741"/>
      <c r="E26" s="741"/>
      <c r="F26" s="741"/>
      <c r="G26" s="741"/>
      <c r="H26" s="641"/>
      <c r="I26" s="641"/>
      <c r="J26" s="641"/>
      <c r="K26" s="480"/>
      <c r="L26" s="644"/>
      <c r="M26" s="644"/>
      <c r="N26" s="480"/>
      <c r="O26" s="644" t="s">
        <v>18</v>
      </c>
      <c r="P26" s="482">
        <v>77446968</v>
      </c>
    </row>
    <row r="27" spans="1:16" x14ac:dyDescent="0.3">
      <c r="A27" s="2" t="s">
        <v>19</v>
      </c>
      <c r="B27" s="742"/>
      <c r="C27" s="742"/>
      <c r="D27" s="742"/>
      <c r="E27" s="742"/>
      <c r="F27" s="742"/>
      <c r="G27" s="742"/>
      <c r="H27" s="641"/>
      <c r="I27" s="641"/>
      <c r="J27" s="641"/>
      <c r="K27" s="480"/>
      <c r="L27" s="644"/>
      <c r="M27" s="644"/>
      <c r="N27" s="480"/>
      <c r="O27" s="644"/>
      <c r="P27" s="482"/>
    </row>
    <row r="28" spans="1:16" x14ac:dyDescent="0.3">
      <c r="A28" s="2" t="s">
        <v>20</v>
      </c>
      <c r="B28" s="743" t="s">
        <v>21</v>
      </c>
      <c r="C28" s="743"/>
      <c r="D28" s="743"/>
      <c r="E28" s="743"/>
      <c r="F28" s="743"/>
      <c r="G28" s="743"/>
      <c r="H28" s="4"/>
      <c r="I28" s="4"/>
      <c r="J28" s="4"/>
      <c r="K28" s="480"/>
      <c r="L28" s="644"/>
      <c r="M28" s="644"/>
      <c r="N28" s="480"/>
      <c r="O28" s="644"/>
      <c r="P28" s="482"/>
    </row>
    <row r="29" spans="1:16" x14ac:dyDescent="0.3">
      <c r="A29" s="2" t="s">
        <v>22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44"/>
      <c r="M29" s="644"/>
      <c r="N29" s="480"/>
      <c r="O29" s="644" t="s">
        <v>23</v>
      </c>
      <c r="P29" s="483" t="s">
        <v>24</v>
      </c>
    </row>
    <row r="30" spans="1:16" x14ac:dyDescent="0.3">
      <c r="A30" s="2" t="s">
        <v>25</v>
      </c>
      <c r="B30" s="484" t="s">
        <v>26</v>
      </c>
      <c r="C30" s="484"/>
      <c r="D30" s="484"/>
      <c r="E30" s="484"/>
      <c r="F30" s="484"/>
      <c r="G30" s="484"/>
      <c r="H30" s="73"/>
      <c r="I30" s="73"/>
      <c r="J30" s="73"/>
      <c r="K30" s="480"/>
      <c r="L30" s="644"/>
      <c r="M30" s="644"/>
      <c r="N30" s="480"/>
      <c r="O30" s="644" t="s">
        <v>27</v>
      </c>
      <c r="P30" s="482">
        <v>86636470</v>
      </c>
    </row>
    <row r="31" spans="1:16" x14ac:dyDescent="0.3">
      <c r="A31" s="2" t="s">
        <v>28</v>
      </c>
      <c r="B31" s="485" t="s">
        <v>29</v>
      </c>
      <c r="C31" s="485"/>
      <c r="D31" s="485"/>
      <c r="E31" s="485"/>
      <c r="F31" s="485"/>
      <c r="G31" s="485"/>
      <c r="H31" s="73"/>
      <c r="I31" s="73"/>
      <c r="J31" s="73"/>
      <c r="K31" s="480"/>
      <c r="L31" s="644"/>
      <c r="M31" s="644"/>
      <c r="N31" s="480"/>
      <c r="O31" s="644" t="s">
        <v>30</v>
      </c>
      <c r="P31" s="486">
        <v>383</v>
      </c>
    </row>
    <row r="32" spans="1:16" ht="14.4" customHeight="1" x14ac:dyDescent="0.3">
      <c r="A32" s="744" t="s">
        <v>31</v>
      </c>
      <c r="B32" s="744" t="s">
        <v>32</v>
      </c>
      <c r="C32" s="744" t="s">
        <v>33</v>
      </c>
      <c r="D32" s="744" t="s">
        <v>34</v>
      </c>
      <c r="E32" s="744" t="s">
        <v>35</v>
      </c>
      <c r="F32" s="744" t="s">
        <v>36</v>
      </c>
      <c r="G32" s="744" t="s">
        <v>37</v>
      </c>
      <c r="H32" s="745" t="s">
        <v>38</v>
      </c>
      <c r="I32" s="745"/>
      <c r="J32" s="745"/>
      <c r="K32" s="744" t="s">
        <v>39</v>
      </c>
      <c r="L32" s="744"/>
      <c r="M32" s="744"/>
      <c r="N32" s="744" t="s">
        <v>40</v>
      </c>
      <c r="O32" s="744"/>
      <c r="P32" s="744"/>
    </row>
    <row r="33" spans="1:16" ht="21.6" customHeight="1" x14ac:dyDescent="0.3">
      <c r="A33" s="744"/>
      <c r="B33" s="744"/>
      <c r="C33" s="744"/>
      <c r="D33" s="744"/>
      <c r="E33" s="744"/>
      <c r="F33" s="744"/>
      <c r="G33" s="744"/>
      <c r="H33" s="488">
        <v>45967</v>
      </c>
      <c r="I33" s="643" t="s">
        <v>150</v>
      </c>
      <c r="J33" s="643" t="s">
        <v>151</v>
      </c>
      <c r="K33" s="488">
        <f>H33</f>
        <v>45967</v>
      </c>
      <c r="L33" s="643" t="s">
        <v>150</v>
      </c>
      <c r="M33" s="643" t="s">
        <v>151</v>
      </c>
      <c r="N33" s="488">
        <f>H33</f>
        <v>45967</v>
      </c>
      <c r="O33" s="643" t="s">
        <v>150</v>
      </c>
      <c r="P33" s="643" t="s">
        <v>151</v>
      </c>
    </row>
    <row r="34" spans="1:16" x14ac:dyDescent="0.3">
      <c r="A34" s="642">
        <v>1</v>
      </c>
      <c r="B34" s="642">
        <f t="shared" ref="B34:G34" si="0">SUM(A34+1)</f>
        <v>2</v>
      </c>
      <c r="C34" s="642">
        <f t="shared" si="0"/>
        <v>3</v>
      </c>
      <c r="D34" s="642">
        <f t="shared" si="0"/>
        <v>4</v>
      </c>
      <c r="E34" s="642">
        <f t="shared" si="0"/>
        <v>5</v>
      </c>
      <c r="F34" s="642">
        <f t="shared" si="0"/>
        <v>6</v>
      </c>
      <c r="G34" s="642">
        <f t="shared" si="0"/>
        <v>7</v>
      </c>
      <c r="H34" s="642">
        <v>8</v>
      </c>
      <c r="I34" s="642">
        <v>9</v>
      </c>
      <c r="J34" s="642">
        <v>10</v>
      </c>
      <c r="K34" s="642">
        <v>11</v>
      </c>
      <c r="L34" s="642">
        <v>12</v>
      </c>
      <c r="M34" s="642">
        <v>13</v>
      </c>
      <c r="N34" s="642">
        <v>14</v>
      </c>
      <c r="O34" s="642">
        <v>15</v>
      </c>
      <c r="P34" s="642">
        <v>16</v>
      </c>
    </row>
    <row r="35" spans="1:16" x14ac:dyDescent="0.3">
      <c r="A35" s="746" t="s">
        <v>41</v>
      </c>
      <c r="B35" s="746"/>
      <c r="C35" s="746"/>
      <c r="D35" s="746"/>
      <c r="E35" s="746"/>
      <c r="F35" s="746"/>
      <c r="G35" s="746"/>
      <c r="H35" s="746"/>
      <c r="I35" s="746"/>
      <c r="J35" s="746"/>
      <c r="K35" s="746"/>
      <c r="L35" s="746"/>
      <c r="M35" s="746"/>
      <c r="N35" s="746"/>
      <c r="O35" s="746"/>
      <c r="P35" s="746"/>
    </row>
    <row r="36" spans="1:16" x14ac:dyDescent="0.3">
      <c r="A36" s="40" t="s">
        <v>42</v>
      </c>
      <c r="B36" s="449" t="s">
        <v>43</v>
      </c>
      <c r="C36" s="449" t="s">
        <v>44</v>
      </c>
      <c r="D36" s="450" t="s">
        <v>45</v>
      </c>
      <c r="E36" s="450" t="s">
        <v>46</v>
      </c>
      <c r="F36" s="450" t="s">
        <v>47</v>
      </c>
      <c r="G36" s="450" t="s">
        <v>48</v>
      </c>
      <c r="H36" s="451">
        <v>3091162.6199999996</v>
      </c>
      <c r="I36" s="451"/>
      <c r="J36" s="451">
        <f>H36+I36</f>
        <v>3091162.6199999996</v>
      </c>
      <c r="K36" s="451">
        <v>3118153.92</v>
      </c>
      <c r="L36" s="451"/>
      <c r="M36" s="451">
        <f>K36+L36</f>
        <v>3118153.92</v>
      </c>
      <c r="N36" s="451">
        <v>3118153.92</v>
      </c>
      <c r="O36" s="451"/>
      <c r="P36" s="451">
        <f>N36+O36</f>
        <v>3118153.92</v>
      </c>
    </row>
    <row r="37" spans="1:16" ht="36" x14ac:dyDescent="0.3">
      <c r="A37" s="36" t="s">
        <v>210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209</v>
      </c>
      <c r="G37" s="450" t="s">
        <v>48</v>
      </c>
      <c r="H37" s="451">
        <v>26991.300000000003</v>
      </c>
      <c r="I37" s="451"/>
      <c r="J37" s="451">
        <f>H37+I37</f>
        <v>26991.300000000003</v>
      </c>
      <c r="K37" s="451">
        <v>0</v>
      </c>
      <c r="L37" s="451"/>
      <c r="M37" s="451">
        <f>K37+L37</f>
        <v>0</v>
      </c>
      <c r="N37" s="451">
        <v>0</v>
      </c>
      <c r="O37" s="451"/>
      <c r="P37" s="451">
        <f>N37+O37</f>
        <v>0</v>
      </c>
    </row>
    <row r="38" spans="1:16" ht="36" x14ac:dyDescent="0.3">
      <c r="A38" s="40" t="s">
        <v>49</v>
      </c>
      <c r="B38" s="449" t="s">
        <v>43</v>
      </c>
      <c r="C38" s="449" t="s">
        <v>44</v>
      </c>
      <c r="D38" s="450" t="s">
        <v>45</v>
      </c>
      <c r="E38" s="452">
        <v>112</v>
      </c>
      <c r="F38" s="453">
        <v>214000</v>
      </c>
      <c r="G38" s="452">
        <v>1000</v>
      </c>
      <c r="H38" s="451">
        <v>306982.7</v>
      </c>
      <c r="I38" s="451"/>
      <c r="J38" s="451">
        <f t="shared" ref="J38:J65" si="1">H38+I38</f>
        <v>306982.7</v>
      </c>
      <c r="K38" s="451">
        <v>20000</v>
      </c>
      <c r="L38" s="451"/>
      <c r="M38" s="451">
        <f t="shared" ref="M38:M65" si="2">K38+L38</f>
        <v>20000</v>
      </c>
      <c r="N38" s="451">
        <v>20000</v>
      </c>
      <c r="O38" s="451"/>
      <c r="P38" s="451">
        <f t="shared" ref="P38:P65" si="3">N38+O38</f>
        <v>20000</v>
      </c>
    </row>
    <row r="39" spans="1:16" ht="24" x14ac:dyDescent="0.3">
      <c r="A39" s="40" t="s">
        <v>79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226800</v>
      </c>
      <c r="G39" s="452">
        <v>1000</v>
      </c>
      <c r="H39" s="451">
        <v>15430</v>
      </c>
      <c r="I39" s="451"/>
      <c r="J39" s="451">
        <f t="shared" si="1"/>
        <v>15430</v>
      </c>
      <c r="K39" s="451"/>
      <c r="L39" s="451"/>
      <c r="M39" s="451"/>
      <c r="N39" s="451"/>
      <c r="O39" s="451"/>
      <c r="P39" s="451"/>
    </row>
    <row r="40" spans="1:16" x14ac:dyDescent="0.3">
      <c r="A40" s="40" t="s">
        <v>50</v>
      </c>
      <c r="B40" s="449" t="s">
        <v>43</v>
      </c>
      <c r="C40" s="449" t="s">
        <v>44</v>
      </c>
      <c r="D40" s="450" t="s">
        <v>45</v>
      </c>
      <c r="E40" s="450" t="s">
        <v>51</v>
      </c>
      <c r="F40" s="450" t="s">
        <v>52</v>
      </c>
      <c r="G40" s="450" t="s">
        <v>48</v>
      </c>
      <c r="H40" s="451">
        <v>939671.16</v>
      </c>
      <c r="I40" s="451"/>
      <c r="J40" s="451">
        <f t="shared" si="1"/>
        <v>939671.16</v>
      </c>
      <c r="K40" s="451">
        <v>941682.48</v>
      </c>
      <c r="L40" s="451"/>
      <c r="M40" s="451">
        <f t="shared" si="2"/>
        <v>941682.48</v>
      </c>
      <c r="N40" s="451">
        <v>941682.48</v>
      </c>
      <c r="O40" s="451"/>
      <c r="P40" s="451">
        <f t="shared" si="3"/>
        <v>941682.48</v>
      </c>
    </row>
    <row r="41" spans="1:16" ht="24" x14ac:dyDescent="0.3">
      <c r="A41" s="40" t="s">
        <v>79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80</v>
      </c>
      <c r="G41" s="450" t="s">
        <v>48</v>
      </c>
      <c r="H41" s="451">
        <v>4659.8500000000004</v>
      </c>
      <c r="I41" s="451"/>
      <c r="J41" s="451">
        <f t="shared" si="1"/>
        <v>4659.8500000000004</v>
      </c>
      <c r="K41" s="451">
        <v>0</v>
      </c>
      <c r="L41" s="451"/>
      <c r="M41" s="451">
        <f t="shared" si="2"/>
        <v>0</v>
      </c>
      <c r="N41" s="451">
        <v>0</v>
      </c>
      <c r="O41" s="451"/>
      <c r="P41" s="451">
        <f t="shared" si="3"/>
        <v>0</v>
      </c>
    </row>
    <row r="42" spans="1:16" x14ac:dyDescent="0.3">
      <c r="A42" s="40" t="s">
        <v>53</v>
      </c>
      <c r="B42" s="449" t="s">
        <v>43</v>
      </c>
      <c r="C42" s="449" t="s">
        <v>44</v>
      </c>
      <c r="D42" s="450" t="s">
        <v>45</v>
      </c>
      <c r="E42" s="450" t="s">
        <v>54</v>
      </c>
      <c r="F42" s="450" t="s">
        <v>55</v>
      </c>
      <c r="G42" s="450" t="s">
        <v>48</v>
      </c>
      <c r="H42" s="451">
        <v>13826.45</v>
      </c>
      <c r="I42" s="451"/>
      <c r="J42" s="451">
        <f t="shared" si="1"/>
        <v>13826.45</v>
      </c>
      <c r="K42" s="451">
        <v>13200</v>
      </c>
      <c r="L42" s="451"/>
      <c r="M42" s="451">
        <f t="shared" si="2"/>
        <v>13200</v>
      </c>
      <c r="N42" s="451">
        <v>14400</v>
      </c>
      <c r="O42" s="451"/>
      <c r="P42" s="451">
        <f t="shared" si="3"/>
        <v>14400</v>
      </c>
    </row>
    <row r="43" spans="1:16" x14ac:dyDescent="0.3">
      <c r="A43" s="40" t="s">
        <v>56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57</v>
      </c>
      <c r="G43" s="450" t="s">
        <v>48</v>
      </c>
      <c r="H43" s="451">
        <v>0</v>
      </c>
      <c r="I43" s="451"/>
      <c r="J43" s="451">
        <f t="shared" si="1"/>
        <v>0</v>
      </c>
      <c r="K43" s="451"/>
      <c r="L43" s="451"/>
      <c r="M43" s="451">
        <f t="shared" si="2"/>
        <v>0</v>
      </c>
      <c r="N43" s="451"/>
      <c r="O43" s="451"/>
      <c r="P43" s="451">
        <f t="shared" si="3"/>
        <v>0</v>
      </c>
    </row>
    <row r="44" spans="1:16" x14ac:dyDescent="0.3">
      <c r="A44" s="40" t="s">
        <v>58</v>
      </c>
      <c r="B44" s="449" t="s">
        <v>43</v>
      </c>
      <c r="C44" s="449" t="s">
        <v>44</v>
      </c>
      <c r="D44" s="450" t="s">
        <v>45</v>
      </c>
      <c r="E44" s="450" t="s">
        <v>59</v>
      </c>
      <c r="F44" s="450" t="s">
        <v>60</v>
      </c>
      <c r="G44" s="450" t="s">
        <v>48</v>
      </c>
      <c r="H44" s="451">
        <v>1579507.94</v>
      </c>
      <c r="I44" s="451"/>
      <c r="J44" s="451">
        <f t="shared" si="1"/>
        <v>1579507.94</v>
      </c>
      <c r="K44" s="451">
        <v>1663178.53</v>
      </c>
      <c r="L44" s="451"/>
      <c r="M44" s="451">
        <f t="shared" si="2"/>
        <v>1663178.53</v>
      </c>
      <c r="N44" s="451">
        <v>1742199.2</v>
      </c>
      <c r="O44" s="451"/>
      <c r="P44" s="451">
        <f t="shared" si="3"/>
        <v>1742199.2</v>
      </c>
    </row>
    <row r="45" spans="1:16" x14ac:dyDescent="0.3">
      <c r="A45" s="40" t="s">
        <v>61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62</v>
      </c>
      <c r="G45" s="450" t="s">
        <v>48</v>
      </c>
      <c r="H45" s="451">
        <v>2603931.2999999998</v>
      </c>
      <c r="I45" s="451"/>
      <c r="J45" s="451">
        <f t="shared" si="1"/>
        <v>2603931.2999999998</v>
      </c>
      <c r="K45" s="451">
        <v>3686539.68</v>
      </c>
      <c r="L45" s="451"/>
      <c r="M45" s="451">
        <f t="shared" si="2"/>
        <v>3686539.68</v>
      </c>
      <c r="N45" s="451">
        <v>3858393.83</v>
      </c>
      <c r="O45" s="451"/>
      <c r="P45" s="451">
        <f t="shared" si="3"/>
        <v>3858393.83</v>
      </c>
    </row>
    <row r="46" spans="1:16" x14ac:dyDescent="0.3">
      <c r="A46" s="40" t="s">
        <v>63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64</v>
      </c>
      <c r="G46" s="450" t="s">
        <v>48</v>
      </c>
      <c r="H46" s="451">
        <v>191606.53</v>
      </c>
      <c r="I46" s="451"/>
      <c r="J46" s="451">
        <f t="shared" si="1"/>
        <v>191606.53</v>
      </c>
      <c r="K46" s="451">
        <v>272469.53999999998</v>
      </c>
      <c r="L46" s="451"/>
      <c r="M46" s="451">
        <f t="shared" si="2"/>
        <v>272469.53999999998</v>
      </c>
      <c r="N46" s="451">
        <v>287640.02</v>
      </c>
      <c r="O46" s="451"/>
      <c r="P46" s="451">
        <f t="shared" si="3"/>
        <v>287640.02</v>
      </c>
    </row>
    <row r="47" spans="1:16" x14ac:dyDescent="0.3">
      <c r="A47" s="40" t="s">
        <v>65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66</v>
      </c>
      <c r="G47" s="450" t="s">
        <v>48</v>
      </c>
      <c r="H47" s="451">
        <v>251490.9</v>
      </c>
      <c r="I47" s="451"/>
      <c r="J47" s="451">
        <f t="shared" si="1"/>
        <v>251490.9</v>
      </c>
      <c r="K47" s="451">
        <v>536497.88</v>
      </c>
      <c r="L47" s="451"/>
      <c r="M47" s="451">
        <f t="shared" si="2"/>
        <v>536497.88</v>
      </c>
      <c r="N47" s="451">
        <v>562394.55000000005</v>
      </c>
      <c r="O47" s="451"/>
      <c r="P47" s="451">
        <f t="shared" si="3"/>
        <v>562394.55000000005</v>
      </c>
    </row>
    <row r="48" spans="1:16" x14ac:dyDescent="0.3">
      <c r="A48" s="81" t="s">
        <v>67</v>
      </c>
      <c r="B48" s="449" t="s">
        <v>43</v>
      </c>
      <c r="C48" s="449" t="s">
        <v>44</v>
      </c>
      <c r="D48" s="450" t="s">
        <v>45</v>
      </c>
      <c r="E48" s="450" t="s">
        <v>54</v>
      </c>
      <c r="F48" s="450" t="s">
        <v>68</v>
      </c>
      <c r="G48" s="450" t="s">
        <v>48</v>
      </c>
      <c r="H48" s="451">
        <v>78821.36</v>
      </c>
      <c r="I48" s="451"/>
      <c r="J48" s="451">
        <f t="shared" si="1"/>
        <v>78821.36</v>
      </c>
      <c r="K48" s="451">
        <v>129337.08</v>
      </c>
      <c r="L48" s="451"/>
      <c r="M48" s="451">
        <f t="shared" si="2"/>
        <v>129337.08</v>
      </c>
      <c r="N48" s="451">
        <v>131873.01999999999</v>
      </c>
      <c r="O48" s="451"/>
      <c r="P48" s="451">
        <f t="shared" si="3"/>
        <v>131873.01999999999</v>
      </c>
    </row>
    <row r="49" spans="1:16" ht="24" x14ac:dyDescent="0.3">
      <c r="A49" s="81" t="s">
        <v>289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288</v>
      </c>
      <c r="G49" s="450" t="s">
        <v>48</v>
      </c>
      <c r="H49" s="451">
        <v>19000</v>
      </c>
      <c r="I49" s="451"/>
      <c r="J49" s="451">
        <f t="shared" si="1"/>
        <v>19000</v>
      </c>
      <c r="K49" s="451">
        <v>0</v>
      </c>
      <c r="L49" s="451"/>
      <c r="M49" s="451">
        <f t="shared" si="2"/>
        <v>0</v>
      </c>
      <c r="N49" s="451">
        <v>0</v>
      </c>
      <c r="O49" s="451"/>
      <c r="P49" s="451">
        <f t="shared" si="3"/>
        <v>0</v>
      </c>
    </row>
    <row r="50" spans="1:16" ht="24" x14ac:dyDescent="0.3">
      <c r="A50" s="40" t="s">
        <v>69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70</v>
      </c>
      <c r="G50" s="450" t="s">
        <v>48</v>
      </c>
      <c r="H50" s="451">
        <v>215400</v>
      </c>
      <c r="I50" s="451"/>
      <c r="J50" s="451">
        <f t="shared" si="1"/>
        <v>215400</v>
      </c>
      <c r="K50" s="451">
        <v>35400</v>
      </c>
      <c r="L50" s="451"/>
      <c r="M50" s="451">
        <f t="shared" si="2"/>
        <v>35400</v>
      </c>
      <c r="N50" s="451">
        <v>39000</v>
      </c>
      <c r="O50" s="451"/>
      <c r="P50" s="451">
        <f t="shared" si="3"/>
        <v>39000</v>
      </c>
    </row>
    <row r="51" spans="1:16" x14ac:dyDescent="0.3">
      <c r="A51" s="40" t="s">
        <v>71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72</v>
      </c>
      <c r="G51" s="450" t="s">
        <v>48</v>
      </c>
      <c r="H51" s="451">
        <v>146807.45000000001</v>
      </c>
      <c r="I51" s="451"/>
      <c r="J51" s="451">
        <f t="shared" si="1"/>
        <v>146807.45000000001</v>
      </c>
      <c r="K51" s="451">
        <v>249550</v>
      </c>
      <c r="L51" s="451"/>
      <c r="M51" s="451">
        <f t="shared" si="2"/>
        <v>249550</v>
      </c>
      <c r="N51" s="451">
        <v>263500</v>
      </c>
      <c r="O51" s="451"/>
      <c r="P51" s="451">
        <f t="shared" si="3"/>
        <v>263500</v>
      </c>
    </row>
    <row r="52" spans="1:16" ht="24" x14ac:dyDescent="0.3">
      <c r="A52" s="40" t="s">
        <v>291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290</v>
      </c>
      <c r="G52" s="450" t="s">
        <v>48</v>
      </c>
      <c r="H52" s="451">
        <v>604161.47</v>
      </c>
      <c r="I52" s="451"/>
      <c r="J52" s="451">
        <f t="shared" si="1"/>
        <v>604161.47</v>
      </c>
      <c r="K52" s="451">
        <v>0</v>
      </c>
      <c r="L52" s="451"/>
      <c r="M52" s="451">
        <f t="shared" si="2"/>
        <v>0</v>
      </c>
      <c r="N52" s="451">
        <v>0</v>
      </c>
      <c r="O52" s="451"/>
      <c r="P52" s="451">
        <f t="shared" si="3"/>
        <v>0</v>
      </c>
    </row>
    <row r="53" spans="1:16" x14ac:dyDescent="0.3">
      <c r="A53" s="40" t="s">
        <v>73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74</v>
      </c>
      <c r="G53" s="450" t="s">
        <v>48</v>
      </c>
      <c r="H53" s="451">
        <v>69750</v>
      </c>
      <c r="I53" s="451"/>
      <c r="J53" s="451">
        <f t="shared" si="1"/>
        <v>69750</v>
      </c>
      <c r="K53" s="451">
        <v>50000</v>
      </c>
      <c r="L53" s="451"/>
      <c r="M53" s="451">
        <f t="shared" si="2"/>
        <v>50000</v>
      </c>
      <c r="N53" s="451">
        <v>50000</v>
      </c>
      <c r="O53" s="451"/>
      <c r="P53" s="451">
        <f t="shared" si="3"/>
        <v>50000</v>
      </c>
    </row>
    <row r="54" spans="1:16" x14ac:dyDescent="0.3">
      <c r="A54" s="40" t="s">
        <v>75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76</v>
      </c>
      <c r="G54" s="450" t="s">
        <v>48</v>
      </c>
      <c r="H54" s="451">
        <v>0</v>
      </c>
      <c r="I54" s="451"/>
      <c r="J54" s="451">
        <f t="shared" si="1"/>
        <v>0</v>
      </c>
      <c r="K54" s="451">
        <v>10000</v>
      </c>
      <c r="L54" s="451"/>
      <c r="M54" s="451">
        <f t="shared" si="2"/>
        <v>10000</v>
      </c>
      <c r="N54" s="451">
        <v>10000</v>
      </c>
      <c r="O54" s="451"/>
      <c r="P54" s="451">
        <f t="shared" si="3"/>
        <v>10000</v>
      </c>
    </row>
    <row r="55" spans="1:16" x14ac:dyDescent="0.3">
      <c r="A55" s="40" t="s">
        <v>77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78</v>
      </c>
      <c r="G55" s="450" t="s">
        <v>48</v>
      </c>
      <c r="H55" s="451">
        <v>169131.68</v>
      </c>
      <c r="I55" s="451"/>
      <c r="J55" s="451">
        <f t="shared" si="1"/>
        <v>169131.68</v>
      </c>
      <c r="K55" s="451">
        <v>78564.2</v>
      </c>
      <c r="L55" s="451"/>
      <c r="M55" s="451">
        <f t="shared" si="2"/>
        <v>78564.2</v>
      </c>
      <c r="N55" s="451">
        <v>83749.440000000002</v>
      </c>
      <c r="O55" s="451"/>
      <c r="P55" s="451">
        <f t="shared" si="3"/>
        <v>83749.440000000002</v>
      </c>
    </row>
    <row r="56" spans="1:16" ht="24" x14ac:dyDescent="0.3">
      <c r="A56" s="40" t="s">
        <v>79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80</v>
      </c>
      <c r="G56" s="450" t="s">
        <v>48</v>
      </c>
      <c r="H56" s="451">
        <v>287692</v>
      </c>
      <c r="I56" s="451"/>
      <c r="J56" s="451">
        <f t="shared" si="1"/>
        <v>287692</v>
      </c>
      <c r="K56" s="451">
        <v>233902.72</v>
      </c>
      <c r="L56" s="451"/>
      <c r="M56" s="451">
        <f t="shared" si="2"/>
        <v>233902.72</v>
      </c>
      <c r="N56" s="451">
        <v>243492.73</v>
      </c>
      <c r="O56" s="451"/>
      <c r="P56" s="451">
        <f t="shared" si="3"/>
        <v>243492.73</v>
      </c>
    </row>
    <row r="57" spans="1:16" x14ac:dyDescent="0.3">
      <c r="A57" s="40" t="s">
        <v>81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82</v>
      </c>
      <c r="G57" s="450" t="s">
        <v>48</v>
      </c>
      <c r="H57" s="451">
        <v>57480</v>
      </c>
      <c r="I57" s="451"/>
      <c r="J57" s="451">
        <f t="shared" si="1"/>
        <v>57480</v>
      </c>
      <c r="K57" s="451">
        <v>50000</v>
      </c>
      <c r="L57" s="451"/>
      <c r="M57" s="451">
        <f t="shared" si="2"/>
        <v>50000</v>
      </c>
      <c r="N57" s="451">
        <v>50000</v>
      </c>
      <c r="O57" s="451"/>
      <c r="P57" s="451">
        <f t="shared" si="3"/>
        <v>50000</v>
      </c>
    </row>
    <row r="58" spans="1:16" ht="24" x14ac:dyDescent="0.3">
      <c r="A58" s="40" t="s">
        <v>83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84</v>
      </c>
      <c r="G58" s="450" t="s">
        <v>48</v>
      </c>
      <c r="H58" s="451">
        <v>40000</v>
      </c>
      <c r="I58" s="451"/>
      <c r="J58" s="451">
        <f t="shared" si="1"/>
        <v>40000</v>
      </c>
      <c r="K58" s="451">
        <v>40000</v>
      </c>
      <c r="L58" s="451"/>
      <c r="M58" s="451">
        <f t="shared" si="2"/>
        <v>40000</v>
      </c>
      <c r="N58" s="451">
        <v>40000</v>
      </c>
      <c r="O58" s="451"/>
      <c r="P58" s="451">
        <f t="shared" si="3"/>
        <v>40000</v>
      </c>
    </row>
    <row r="59" spans="1:16" x14ac:dyDescent="0.3">
      <c r="A59" s="82" t="s">
        <v>85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86</v>
      </c>
      <c r="G59" s="450" t="s">
        <v>48</v>
      </c>
      <c r="H59" s="451">
        <v>30000</v>
      </c>
      <c r="I59" s="451"/>
      <c r="J59" s="451">
        <f t="shared" si="1"/>
        <v>30000</v>
      </c>
      <c r="K59" s="451">
        <v>30000</v>
      </c>
      <c r="L59" s="451"/>
      <c r="M59" s="451">
        <f t="shared" si="2"/>
        <v>30000</v>
      </c>
      <c r="N59" s="451">
        <v>30000</v>
      </c>
      <c r="O59" s="451"/>
      <c r="P59" s="451">
        <f t="shared" si="3"/>
        <v>30000</v>
      </c>
    </row>
    <row r="60" spans="1:16" x14ac:dyDescent="0.3">
      <c r="A60" s="40" t="s">
        <v>87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88</v>
      </c>
      <c r="G60" s="450" t="s">
        <v>48</v>
      </c>
      <c r="H60" s="451">
        <v>1330236</v>
      </c>
      <c r="I60" s="451"/>
      <c r="J60" s="451">
        <f t="shared" si="1"/>
        <v>1330236</v>
      </c>
      <c r="K60" s="451">
        <v>1330236</v>
      </c>
      <c r="L60" s="451"/>
      <c r="M60" s="451">
        <f t="shared" si="2"/>
        <v>1330236</v>
      </c>
      <c r="N60" s="451">
        <v>1330236</v>
      </c>
      <c r="O60" s="451"/>
      <c r="P60" s="451">
        <f t="shared" si="3"/>
        <v>1330236</v>
      </c>
    </row>
    <row r="61" spans="1:16" x14ac:dyDescent="0.3">
      <c r="A61" s="40"/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90</v>
      </c>
      <c r="G61" s="450" t="s">
        <v>48</v>
      </c>
      <c r="H61" s="451">
        <v>70138</v>
      </c>
      <c r="I61" s="451"/>
      <c r="J61" s="451">
        <f t="shared" si="1"/>
        <v>70138</v>
      </c>
      <c r="K61" s="451"/>
      <c r="L61" s="451"/>
      <c r="M61" s="451"/>
      <c r="N61" s="451"/>
      <c r="O61" s="451"/>
      <c r="P61" s="451"/>
    </row>
    <row r="62" spans="1:16" x14ac:dyDescent="0.3">
      <c r="A62" s="40" t="s">
        <v>91</v>
      </c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92</v>
      </c>
      <c r="G62" s="450" t="s">
        <v>48</v>
      </c>
      <c r="H62" s="451">
        <v>166942.54999999999</v>
      </c>
      <c r="I62" s="451"/>
      <c r="J62" s="451">
        <f t="shared" si="1"/>
        <v>166942.54999999999</v>
      </c>
      <c r="K62" s="451">
        <v>80000</v>
      </c>
      <c r="L62" s="451"/>
      <c r="M62" s="451">
        <f t="shared" si="2"/>
        <v>80000</v>
      </c>
      <c r="N62" s="451">
        <v>80000</v>
      </c>
      <c r="O62" s="451"/>
      <c r="P62" s="451">
        <f t="shared" si="3"/>
        <v>80000</v>
      </c>
    </row>
    <row r="63" spans="1:16" x14ac:dyDescent="0.3">
      <c r="A63" s="40" t="s">
        <v>93</v>
      </c>
      <c r="B63" s="449" t="s">
        <v>43</v>
      </c>
      <c r="C63" s="449" t="s">
        <v>44</v>
      </c>
      <c r="D63" s="450" t="s">
        <v>45</v>
      </c>
      <c r="E63" s="450" t="s">
        <v>94</v>
      </c>
      <c r="F63" s="450" t="s">
        <v>95</v>
      </c>
      <c r="G63" s="450" t="s">
        <v>48</v>
      </c>
      <c r="H63" s="451">
        <v>1256402</v>
      </c>
      <c r="I63" s="451"/>
      <c r="J63" s="451">
        <f t="shared" si="1"/>
        <v>1256402</v>
      </c>
      <c r="K63" s="451">
        <v>1256402</v>
      </c>
      <c r="L63" s="451"/>
      <c r="M63" s="451">
        <f t="shared" si="2"/>
        <v>1256402</v>
      </c>
      <c r="N63" s="451">
        <v>1256402</v>
      </c>
      <c r="O63" s="451"/>
      <c r="P63" s="451">
        <f t="shared" si="3"/>
        <v>1256402</v>
      </c>
    </row>
    <row r="64" spans="1:16" x14ac:dyDescent="0.3">
      <c r="A64" s="40" t="s">
        <v>96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97</v>
      </c>
      <c r="G64" s="450" t="s">
        <v>48</v>
      </c>
      <c r="H64" s="451">
        <v>16817</v>
      </c>
      <c r="I64" s="451"/>
      <c r="J64" s="451">
        <f t="shared" si="1"/>
        <v>16817</v>
      </c>
      <c r="K64" s="451">
        <v>16817</v>
      </c>
      <c r="L64" s="451"/>
      <c r="M64" s="451">
        <f t="shared" si="2"/>
        <v>16817</v>
      </c>
      <c r="N64" s="451">
        <v>16817</v>
      </c>
      <c r="O64" s="451"/>
      <c r="P64" s="451">
        <f t="shared" si="3"/>
        <v>16817</v>
      </c>
    </row>
    <row r="65" spans="1:16" ht="24" x14ac:dyDescent="0.3">
      <c r="A65" s="40" t="s">
        <v>229</v>
      </c>
      <c r="B65" s="449" t="s">
        <v>43</v>
      </c>
      <c r="C65" s="449" t="s">
        <v>44</v>
      </c>
      <c r="D65" s="450" t="s">
        <v>45</v>
      </c>
      <c r="E65" s="450" t="s">
        <v>227</v>
      </c>
      <c r="F65" s="450" t="s">
        <v>228</v>
      </c>
      <c r="G65" s="450" t="s">
        <v>48</v>
      </c>
      <c r="H65" s="451">
        <v>95.75</v>
      </c>
      <c r="I65" s="451"/>
      <c r="J65" s="451">
        <f t="shared" si="1"/>
        <v>95.75</v>
      </c>
      <c r="K65" s="451">
        <v>0</v>
      </c>
      <c r="L65" s="451"/>
      <c r="M65" s="451">
        <f t="shared" si="2"/>
        <v>0</v>
      </c>
      <c r="N65" s="451">
        <v>0</v>
      </c>
      <c r="O65" s="451"/>
      <c r="P65" s="451">
        <f t="shared" si="3"/>
        <v>0</v>
      </c>
    </row>
    <row r="66" spans="1:16" x14ac:dyDescent="0.3">
      <c r="A66" s="672" t="s">
        <v>98</v>
      </c>
      <c r="B66" s="672"/>
      <c r="C66" s="672"/>
      <c r="D66" s="672"/>
      <c r="E66" s="672"/>
      <c r="F66" s="672"/>
      <c r="G66" s="672"/>
      <c r="H66" s="498">
        <f>SUM(H36:H65)</f>
        <v>13584136.01</v>
      </c>
      <c r="I66" s="498">
        <f t="shared" ref="I66:P66" si="4">SUM(I36:I65)</f>
        <v>0</v>
      </c>
      <c r="J66" s="498">
        <f t="shared" si="4"/>
        <v>13584136.01</v>
      </c>
      <c r="K66" s="498">
        <f t="shared" si="4"/>
        <v>13841931.029999999</v>
      </c>
      <c r="L66" s="498">
        <f t="shared" si="4"/>
        <v>0</v>
      </c>
      <c r="M66" s="498">
        <f t="shared" si="4"/>
        <v>13841931.029999999</v>
      </c>
      <c r="N66" s="498">
        <f t="shared" si="4"/>
        <v>14169934.189999999</v>
      </c>
      <c r="O66" s="498">
        <f t="shared" si="4"/>
        <v>0</v>
      </c>
      <c r="P66" s="498">
        <f t="shared" si="4"/>
        <v>14169934.189999999</v>
      </c>
    </row>
    <row r="67" spans="1:16" x14ac:dyDescent="0.3">
      <c r="A67" s="746" t="s">
        <v>41</v>
      </c>
      <c r="B67" s="746"/>
      <c r="C67" s="746"/>
      <c r="D67" s="746"/>
      <c r="E67" s="746"/>
      <c r="F67" s="746"/>
      <c r="G67" s="746"/>
      <c r="H67" s="746"/>
      <c r="I67" s="746"/>
      <c r="J67" s="746"/>
      <c r="K67" s="746"/>
      <c r="L67" s="746"/>
      <c r="M67" s="746"/>
      <c r="N67" s="746"/>
      <c r="O67" s="746"/>
      <c r="P67" s="746"/>
    </row>
    <row r="68" spans="1:16" x14ac:dyDescent="0.3">
      <c r="A68" s="638" t="s">
        <v>99</v>
      </c>
      <c r="B68" s="449" t="s">
        <v>43</v>
      </c>
      <c r="C68" s="449" t="s">
        <v>100</v>
      </c>
      <c r="D68" s="450" t="s">
        <v>101</v>
      </c>
      <c r="E68" s="452">
        <v>111</v>
      </c>
      <c r="F68" s="453">
        <v>211000</v>
      </c>
      <c r="G68" s="452">
        <v>1000</v>
      </c>
      <c r="H68" s="451">
        <v>4481666.75</v>
      </c>
      <c r="I68" s="451"/>
      <c r="J68" s="451">
        <f>H68+I68</f>
        <v>4481666.75</v>
      </c>
      <c r="K68" s="451">
        <v>4488786.72</v>
      </c>
      <c r="L68" s="451"/>
      <c r="M68" s="451">
        <f>K68+L68</f>
        <v>4488786.72</v>
      </c>
      <c r="N68" s="451">
        <v>4488786.72</v>
      </c>
      <c r="O68" s="451"/>
      <c r="P68" s="451">
        <f>N68+O68</f>
        <v>4488786.72</v>
      </c>
    </row>
    <row r="69" spans="1:16" x14ac:dyDescent="0.3">
      <c r="A69" s="638" t="s">
        <v>99</v>
      </c>
      <c r="B69" s="449" t="s">
        <v>43</v>
      </c>
      <c r="C69" s="449" t="s">
        <v>100</v>
      </c>
      <c r="D69" s="450" t="s">
        <v>319</v>
      </c>
      <c r="E69" s="452">
        <v>111</v>
      </c>
      <c r="F69" s="453">
        <v>211000</v>
      </c>
      <c r="G69" s="452">
        <v>1000</v>
      </c>
      <c r="H69" s="451">
        <v>79592.929999999993</v>
      </c>
      <c r="I69" s="451"/>
      <c r="J69" s="451">
        <f>H69+I69</f>
        <v>79592.929999999993</v>
      </c>
      <c r="K69" s="451">
        <v>0</v>
      </c>
      <c r="L69" s="451"/>
      <c r="M69" s="451">
        <f t="shared" ref="M69:M106" si="5">K69+L69</f>
        <v>0</v>
      </c>
      <c r="N69" s="451"/>
      <c r="O69" s="451"/>
      <c r="P69" s="451">
        <f t="shared" ref="P69:P106" si="6">N69+O69</f>
        <v>0</v>
      </c>
    </row>
    <row r="70" spans="1:16" ht="36" x14ac:dyDescent="0.3">
      <c r="A70" s="36" t="s">
        <v>210</v>
      </c>
      <c r="B70" s="449" t="s">
        <v>43</v>
      </c>
      <c r="C70" s="449" t="s">
        <v>100</v>
      </c>
      <c r="D70" s="450" t="s">
        <v>101</v>
      </c>
      <c r="E70" s="452">
        <v>111</v>
      </c>
      <c r="F70" s="453">
        <v>266100</v>
      </c>
      <c r="G70" s="452">
        <v>1000</v>
      </c>
      <c r="H70" s="451">
        <v>7119.9699999999993</v>
      </c>
      <c r="I70" s="451"/>
      <c r="J70" s="451">
        <f>H70+I70</f>
        <v>7119.9699999999993</v>
      </c>
      <c r="K70" s="451">
        <v>0</v>
      </c>
      <c r="L70" s="451"/>
      <c r="M70" s="451">
        <f t="shared" si="5"/>
        <v>0</v>
      </c>
      <c r="N70" s="451">
        <v>0</v>
      </c>
      <c r="O70" s="451"/>
      <c r="P70" s="451">
        <f t="shared" si="6"/>
        <v>0</v>
      </c>
    </row>
    <row r="71" spans="1:16" ht="36" x14ac:dyDescent="0.3">
      <c r="A71" s="40" t="s">
        <v>49</v>
      </c>
      <c r="B71" s="449" t="s">
        <v>43</v>
      </c>
      <c r="C71" s="449" t="s">
        <v>100</v>
      </c>
      <c r="D71" s="450" t="s">
        <v>101</v>
      </c>
      <c r="E71" s="452">
        <v>112</v>
      </c>
      <c r="F71" s="453">
        <v>214000</v>
      </c>
      <c r="G71" s="452">
        <v>1000</v>
      </c>
      <c r="H71" s="451">
        <v>489390.01999999996</v>
      </c>
      <c r="I71" s="451"/>
      <c r="J71" s="451">
        <f t="shared" ref="J71:J107" si="7">H71+I71</f>
        <v>489390.01999999996</v>
      </c>
      <c r="K71" s="451">
        <v>20000</v>
      </c>
      <c r="L71" s="451"/>
      <c r="M71" s="451">
        <f t="shared" si="5"/>
        <v>20000</v>
      </c>
      <c r="N71" s="451">
        <v>20000</v>
      </c>
      <c r="O71" s="451"/>
      <c r="P71" s="451">
        <f t="shared" si="6"/>
        <v>20000</v>
      </c>
    </row>
    <row r="72" spans="1:16" ht="24" x14ac:dyDescent="0.3">
      <c r="A72" s="40" t="s">
        <v>79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226800</v>
      </c>
      <c r="G72" s="452">
        <v>1000</v>
      </c>
      <c r="H72" s="451">
        <v>43210</v>
      </c>
      <c r="I72" s="451"/>
      <c r="J72" s="451">
        <f t="shared" si="7"/>
        <v>43210</v>
      </c>
      <c r="K72" s="451">
        <v>0</v>
      </c>
      <c r="L72" s="451"/>
      <c r="M72" s="451">
        <f t="shared" si="5"/>
        <v>0</v>
      </c>
      <c r="N72" s="451">
        <v>0</v>
      </c>
      <c r="O72" s="451"/>
      <c r="P72" s="451">
        <f t="shared" si="6"/>
        <v>0</v>
      </c>
    </row>
    <row r="73" spans="1:16" x14ac:dyDescent="0.3">
      <c r="A73" s="638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1342564.15</v>
      </c>
      <c r="I73" s="451"/>
      <c r="J73" s="451">
        <f t="shared" si="7"/>
        <v>1342564.15</v>
      </c>
      <c r="K73" s="451">
        <v>1355613.59</v>
      </c>
      <c r="L73" s="451"/>
      <c r="M73" s="451">
        <f t="shared" si="5"/>
        <v>1355613.59</v>
      </c>
      <c r="N73" s="451">
        <v>1355613.59</v>
      </c>
      <c r="O73" s="451"/>
      <c r="P73" s="451">
        <f t="shared" si="6"/>
        <v>1355613.59</v>
      </c>
    </row>
    <row r="74" spans="1:16" x14ac:dyDescent="0.3">
      <c r="A74" s="638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7"/>
        <v>24037.07</v>
      </c>
      <c r="K74" s="451">
        <v>0</v>
      </c>
      <c r="L74" s="451"/>
      <c r="M74" s="451">
        <f t="shared" si="5"/>
        <v>0</v>
      </c>
      <c r="N74" s="451">
        <v>0</v>
      </c>
      <c r="O74" s="451"/>
      <c r="P74" s="451">
        <f t="shared" si="6"/>
        <v>0</v>
      </c>
    </row>
    <row r="75" spans="1:16" ht="24" x14ac:dyDescent="0.3">
      <c r="A75" s="40" t="s">
        <v>79</v>
      </c>
      <c r="B75" s="449" t="s">
        <v>43</v>
      </c>
      <c r="C75" s="449" t="s">
        <v>100</v>
      </c>
      <c r="D75" s="450" t="s">
        <v>101</v>
      </c>
      <c r="E75" s="452">
        <v>119</v>
      </c>
      <c r="F75" s="452">
        <v>226800</v>
      </c>
      <c r="G75" s="452">
        <v>1000</v>
      </c>
      <c r="H75" s="451">
        <v>13049.44</v>
      </c>
      <c r="I75" s="451"/>
      <c r="J75" s="451">
        <f t="shared" si="7"/>
        <v>13049.44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x14ac:dyDescent="0.3">
      <c r="A76" s="638" t="s">
        <v>53</v>
      </c>
      <c r="B76" s="449" t="s">
        <v>43</v>
      </c>
      <c r="C76" s="449" t="s">
        <v>100</v>
      </c>
      <c r="D76" s="450" t="s">
        <v>101</v>
      </c>
      <c r="E76" s="452">
        <v>244</v>
      </c>
      <c r="F76" s="452">
        <v>221100</v>
      </c>
      <c r="G76" s="452">
        <v>1000</v>
      </c>
      <c r="H76" s="451">
        <v>300</v>
      </c>
      <c r="I76" s="451"/>
      <c r="J76" s="451">
        <f t="shared" si="7"/>
        <v>300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81" t="s">
        <v>58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60</v>
      </c>
      <c r="G77" s="450" t="s">
        <v>48</v>
      </c>
      <c r="H77" s="451">
        <v>5708068.0700000003</v>
      </c>
      <c r="I77" s="451"/>
      <c r="J77" s="451">
        <f t="shared" si="7"/>
        <v>5708068.0700000003</v>
      </c>
      <c r="K77" s="451">
        <v>4226794.0999999996</v>
      </c>
      <c r="L77" s="451"/>
      <c r="M77" s="451">
        <f t="shared" si="5"/>
        <v>4226794.0999999996</v>
      </c>
      <c r="N77" s="451">
        <v>4420314.8899999997</v>
      </c>
      <c r="O77" s="451"/>
      <c r="P77" s="451">
        <f t="shared" si="6"/>
        <v>4420314.8899999997</v>
      </c>
    </row>
    <row r="78" spans="1:16" x14ac:dyDescent="0.3">
      <c r="A78" s="40" t="s">
        <v>61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62</v>
      </c>
      <c r="G78" s="450" t="s">
        <v>48</v>
      </c>
      <c r="H78" s="451">
        <v>1343722.52</v>
      </c>
      <c r="I78" s="451"/>
      <c r="J78" s="451">
        <f t="shared" si="7"/>
        <v>1343722.52</v>
      </c>
      <c r="K78" s="451">
        <v>1902380.6</v>
      </c>
      <c r="L78" s="451"/>
      <c r="M78" s="451">
        <f t="shared" si="5"/>
        <v>1902380.6</v>
      </c>
      <c r="N78" s="451">
        <v>1983351.63</v>
      </c>
      <c r="O78" s="451"/>
      <c r="P78" s="451">
        <f t="shared" si="6"/>
        <v>1983351.63</v>
      </c>
    </row>
    <row r="79" spans="1:16" x14ac:dyDescent="0.3">
      <c r="A79" s="40" t="s">
        <v>63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64</v>
      </c>
      <c r="G79" s="450" t="s">
        <v>48</v>
      </c>
      <c r="H79" s="451">
        <v>121057.60000000001</v>
      </c>
      <c r="I79" s="451"/>
      <c r="J79" s="451">
        <f t="shared" si="7"/>
        <v>121057.60000000001</v>
      </c>
      <c r="K79" s="451">
        <v>172092.96</v>
      </c>
      <c r="L79" s="451"/>
      <c r="M79" s="451">
        <f t="shared" si="5"/>
        <v>172092.96</v>
      </c>
      <c r="N79" s="451">
        <v>179678.2</v>
      </c>
      <c r="O79" s="451"/>
      <c r="P79" s="451">
        <f t="shared" si="6"/>
        <v>179678.2</v>
      </c>
    </row>
    <row r="80" spans="1:16" x14ac:dyDescent="0.3">
      <c r="A80" s="40" t="s">
        <v>65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66</v>
      </c>
      <c r="G80" s="450" t="s">
        <v>48</v>
      </c>
      <c r="H80" s="451">
        <v>182131.20000000001</v>
      </c>
      <c r="I80" s="451"/>
      <c r="J80" s="451">
        <f t="shared" si="7"/>
        <v>182131.20000000001</v>
      </c>
      <c r="K80" s="451">
        <v>295668.96000000002</v>
      </c>
      <c r="L80" s="451"/>
      <c r="M80" s="451">
        <f t="shared" si="5"/>
        <v>295668.96000000002</v>
      </c>
      <c r="N80" s="451">
        <v>308699.12</v>
      </c>
      <c r="O80" s="451"/>
      <c r="P80" s="451">
        <f t="shared" si="6"/>
        <v>308699.12</v>
      </c>
    </row>
    <row r="81" spans="1:16" x14ac:dyDescent="0.3">
      <c r="A81" s="81" t="s">
        <v>67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68</v>
      </c>
      <c r="G81" s="450" t="s">
        <v>48</v>
      </c>
      <c r="H81" s="451">
        <v>48037.41</v>
      </c>
      <c r="I81" s="451"/>
      <c r="J81" s="451">
        <f t="shared" si="7"/>
        <v>48037.41</v>
      </c>
      <c r="K81" s="451">
        <v>84527.22</v>
      </c>
      <c r="L81" s="451"/>
      <c r="M81" s="451">
        <f t="shared" si="5"/>
        <v>84527.22</v>
      </c>
      <c r="N81" s="451">
        <v>86184.55</v>
      </c>
      <c r="O81" s="451"/>
      <c r="P81" s="451">
        <f t="shared" si="6"/>
        <v>86184.55</v>
      </c>
    </row>
    <row r="82" spans="1:16" ht="24" x14ac:dyDescent="0.3">
      <c r="A82" s="81" t="s">
        <v>289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288</v>
      </c>
      <c r="G82" s="450" t="s">
        <v>48</v>
      </c>
      <c r="H82" s="451">
        <v>56000</v>
      </c>
      <c r="I82" s="451"/>
      <c r="J82" s="451">
        <f t="shared" si="7"/>
        <v>56000</v>
      </c>
      <c r="K82" s="451">
        <v>0</v>
      </c>
      <c r="L82" s="451"/>
      <c r="M82" s="451">
        <f t="shared" si="5"/>
        <v>0</v>
      </c>
      <c r="N82" s="451">
        <v>0</v>
      </c>
      <c r="O82" s="451"/>
      <c r="P82" s="451">
        <f t="shared" si="6"/>
        <v>0</v>
      </c>
    </row>
    <row r="83" spans="1:16" ht="24" x14ac:dyDescent="0.3">
      <c r="A83" s="40" t="s">
        <v>69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70</v>
      </c>
      <c r="G83" s="450" t="s">
        <v>48</v>
      </c>
      <c r="H83" s="451">
        <v>13000</v>
      </c>
      <c r="I83" s="451"/>
      <c r="J83" s="451">
        <f t="shared" si="7"/>
        <v>13000</v>
      </c>
      <c r="K83" s="451">
        <v>18000</v>
      </c>
      <c r="L83" s="451"/>
      <c r="M83" s="451">
        <f t="shared" si="5"/>
        <v>18000</v>
      </c>
      <c r="N83" s="451">
        <v>22500</v>
      </c>
      <c r="O83" s="451"/>
      <c r="P83" s="451">
        <f t="shared" si="6"/>
        <v>22500</v>
      </c>
    </row>
    <row r="84" spans="1:16" ht="24" x14ac:dyDescent="0.3">
      <c r="A84" s="81" t="s">
        <v>102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72</v>
      </c>
      <c r="G84" s="450" t="s">
        <v>48</v>
      </c>
      <c r="H84" s="451">
        <v>120200</v>
      </c>
      <c r="I84" s="451"/>
      <c r="J84" s="451">
        <f t="shared" si="7"/>
        <v>120200</v>
      </c>
      <c r="K84" s="451">
        <v>85500</v>
      </c>
      <c r="L84" s="451"/>
      <c r="M84" s="451">
        <f t="shared" si="5"/>
        <v>85500</v>
      </c>
      <c r="N84" s="451">
        <v>106875</v>
      </c>
      <c r="O84" s="451"/>
      <c r="P84" s="451">
        <f t="shared" si="6"/>
        <v>106875</v>
      </c>
    </row>
    <row r="85" spans="1:16" ht="24" x14ac:dyDescent="0.3">
      <c r="A85" s="40" t="s">
        <v>291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290</v>
      </c>
      <c r="G85" s="450" t="s">
        <v>48</v>
      </c>
      <c r="H85" s="451">
        <v>133819.6</v>
      </c>
      <c r="I85" s="451"/>
      <c r="J85" s="451">
        <f t="shared" si="7"/>
        <v>133819.6</v>
      </c>
      <c r="K85" s="451"/>
      <c r="L85" s="451"/>
      <c r="M85" s="451"/>
      <c r="N85" s="451"/>
      <c r="O85" s="451"/>
      <c r="P85" s="451"/>
    </row>
    <row r="86" spans="1:16" x14ac:dyDescent="0.3">
      <c r="A86" s="40" t="s">
        <v>73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74</v>
      </c>
      <c r="G86" s="450" t="s">
        <v>48</v>
      </c>
      <c r="H86" s="451">
        <v>170147.3</v>
      </c>
      <c r="I86" s="451"/>
      <c r="J86" s="451">
        <f t="shared" si="7"/>
        <v>170147.3</v>
      </c>
      <c r="K86" s="451">
        <v>100000</v>
      </c>
      <c r="L86" s="451"/>
      <c r="M86" s="451">
        <f t="shared" si="5"/>
        <v>100000</v>
      </c>
      <c r="N86" s="451">
        <v>100000</v>
      </c>
      <c r="O86" s="451"/>
      <c r="P86" s="451">
        <f t="shared" si="6"/>
        <v>100000</v>
      </c>
    </row>
    <row r="87" spans="1:16" x14ac:dyDescent="0.3">
      <c r="A87" s="40" t="s">
        <v>75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76</v>
      </c>
      <c r="G87" s="450" t="s">
        <v>48</v>
      </c>
      <c r="H87" s="451">
        <v>0</v>
      </c>
      <c r="I87" s="451"/>
      <c r="J87" s="451">
        <f t="shared" si="7"/>
        <v>0</v>
      </c>
      <c r="K87" s="454"/>
      <c r="L87" s="454"/>
      <c r="M87" s="451">
        <f t="shared" si="5"/>
        <v>0</v>
      </c>
      <c r="N87" s="454"/>
      <c r="O87" s="451"/>
      <c r="P87" s="451">
        <f t="shared" si="6"/>
        <v>0</v>
      </c>
    </row>
    <row r="88" spans="1:16" x14ac:dyDescent="0.3">
      <c r="A88" s="40" t="s">
        <v>77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78</v>
      </c>
      <c r="G88" s="450" t="s">
        <v>48</v>
      </c>
      <c r="H88" s="451">
        <v>69915.839999999997</v>
      </c>
      <c r="I88" s="451"/>
      <c r="J88" s="451">
        <f t="shared" si="7"/>
        <v>69915.839999999997</v>
      </c>
      <c r="K88" s="451">
        <v>99250</v>
      </c>
      <c r="L88" s="451"/>
      <c r="M88" s="451">
        <f t="shared" si="5"/>
        <v>99250</v>
      </c>
      <c r="N88" s="451">
        <v>124062.5</v>
      </c>
      <c r="O88" s="451"/>
      <c r="P88" s="451">
        <f t="shared" si="6"/>
        <v>124062.5</v>
      </c>
    </row>
    <row r="89" spans="1:16" x14ac:dyDescent="0.3">
      <c r="A89" s="638" t="s">
        <v>103</v>
      </c>
      <c r="B89" s="455" t="s">
        <v>43</v>
      </c>
      <c r="C89" s="455" t="s">
        <v>100</v>
      </c>
      <c r="D89" s="450" t="s">
        <v>101</v>
      </c>
      <c r="E89" s="642">
        <v>244</v>
      </c>
      <c r="F89" s="457">
        <v>226500</v>
      </c>
      <c r="G89" s="450" t="s">
        <v>48</v>
      </c>
      <c r="H89" s="451">
        <v>195300</v>
      </c>
      <c r="I89" s="451"/>
      <c r="J89" s="451">
        <f t="shared" si="7"/>
        <v>195300</v>
      </c>
      <c r="K89" s="451">
        <v>244125</v>
      </c>
      <c r="L89" s="451"/>
      <c r="M89" s="451">
        <f t="shared" si="5"/>
        <v>244125</v>
      </c>
      <c r="N89" s="451">
        <v>305156.25</v>
      </c>
      <c r="O89" s="451"/>
      <c r="P89" s="451">
        <f t="shared" si="6"/>
        <v>305156.25</v>
      </c>
    </row>
    <row r="90" spans="1:16" ht="24" x14ac:dyDescent="0.3">
      <c r="A90" s="40" t="s">
        <v>79</v>
      </c>
      <c r="B90" s="455" t="s">
        <v>43</v>
      </c>
      <c r="C90" s="455" t="s">
        <v>100</v>
      </c>
      <c r="D90" s="450" t="s">
        <v>101</v>
      </c>
      <c r="E90" s="642">
        <v>244</v>
      </c>
      <c r="F90" s="457">
        <v>226800</v>
      </c>
      <c r="G90" s="450" t="s">
        <v>48</v>
      </c>
      <c r="H90" s="451">
        <v>333915</v>
      </c>
      <c r="I90" s="451"/>
      <c r="J90" s="451">
        <f t="shared" si="7"/>
        <v>333915</v>
      </c>
      <c r="K90" s="451">
        <v>337000</v>
      </c>
      <c r="L90" s="451"/>
      <c r="M90" s="451">
        <f t="shared" si="5"/>
        <v>337000</v>
      </c>
      <c r="N90" s="451">
        <v>337000</v>
      </c>
      <c r="O90" s="451"/>
      <c r="P90" s="451">
        <f t="shared" si="6"/>
        <v>337000</v>
      </c>
    </row>
    <row r="91" spans="1:16" x14ac:dyDescent="0.3">
      <c r="A91" s="40" t="s">
        <v>81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82</v>
      </c>
      <c r="G91" s="450" t="s">
        <v>48</v>
      </c>
      <c r="H91" s="451">
        <v>111496</v>
      </c>
      <c r="I91" s="451"/>
      <c r="J91" s="451">
        <f t="shared" si="7"/>
        <v>111496</v>
      </c>
      <c r="K91" s="451">
        <v>100000</v>
      </c>
      <c r="L91" s="451"/>
      <c r="M91" s="451">
        <f t="shared" si="5"/>
        <v>100000</v>
      </c>
      <c r="N91" s="451">
        <v>100000</v>
      </c>
      <c r="O91" s="451"/>
      <c r="P91" s="451">
        <f t="shared" si="6"/>
        <v>100000</v>
      </c>
    </row>
    <row r="92" spans="1:16" x14ac:dyDescent="0.3">
      <c r="A92" s="40" t="s">
        <v>104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105</v>
      </c>
      <c r="G92" s="450" t="s">
        <v>48</v>
      </c>
      <c r="H92" s="451">
        <v>14000</v>
      </c>
      <c r="I92" s="451"/>
      <c r="J92" s="451">
        <f t="shared" si="7"/>
        <v>14000</v>
      </c>
      <c r="K92" s="451">
        <v>14000</v>
      </c>
      <c r="L92" s="451"/>
      <c r="M92" s="451">
        <f t="shared" si="5"/>
        <v>14000</v>
      </c>
      <c r="N92" s="451">
        <v>16000</v>
      </c>
      <c r="O92" s="451"/>
      <c r="P92" s="451">
        <f t="shared" si="6"/>
        <v>16000</v>
      </c>
    </row>
    <row r="93" spans="1:16" ht="24" x14ac:dyDescent="0.3">
      <c r="A93" s="40" t="s">
        <v>83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84</v>
      </c>
      <c r="G93" s="450" t="s">
        <v>48</v>
      </c>
      <c r="H93" s="451">
        <v>84163</v>
      </c>
      <c r="I93" s="451"/>
      <c r="J93" s="451">
        <f t="shared" si="7"/>
        <v>84163</v>
      </c>
      <c r="K93" s="451">
        <v>40000</v>
      </c>
      <c r="L93" s="451"/>
      <c r="M93" s="451">
        <f t="shared" si="5"/>
        <v>40000</v>
      </c>
      <c r="N93" s="451">
        <v>40000</v>
      </c>
      <c r="O93" s="451"/>
      <c r="P93" s="451">
        <f t="shared" si="6"/>
        <v>40000</v>
      </c>
    </row>
    <row r="94" spans="1:16" x14ac:dyDescent="0.3">
      <c r="A94" s="82" t="s">
        <v>85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86</v>
      </c>
      <c r="G94" s="450" t="s">
        <v>48</v>
      </c>
      <c r="H94" s="451">
        <v>12890.720000000001</v>
      </c>
      <c r="I94" s="451"/>
      <c r="J94" s="451">
        <f t="shared" si="7"/>
        <v>12890.720000000001</v>
      </c>
      <c r="K94" s="451">
        <v>30000</v>
      </c>
      <c r="L94" s="451"/>
      <c r="M94" s="451">
        <f t="shared" si="5"/>
        <v>30000</v>
      </c>
      <c r="N94" s="451">
        <v>30000</v>
      </c>
      <c r="O94" s="451"/>
      <c r="P94" s="451">
        <f t="shared" si="6"/>
        <v>30000</v>
      </c>
    </row>
    <row r="95" spans="1:16" ht="24" x14ac:dyDescent="0.3">
      <c r="A95" s="82" t="s">
        <v>312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311</v>
      </c>
      <c r="G95" s="450" t="s">
        <v>48</v>
      </c>
      <c r="H95" s="451">
        <v>25800</v>
      </c>
      <c r="I95" s="451"/>
      <c r="J95" s="451">
        <f t="shared" si="7"/>
        <v>25800</v>
      </c>
      <c r="K95" s="451">
        <v>0</v>
      </c>
      <c r="L95" s="451"/>
      <c r="M95" s="451">
        <f t="shared" si="5"/>
        <v>0</v>
      </c>
      <c r="N95" s="451">
        <v>0</v>
      </c>
      <c r="O95" s="451"/>
      <c r="P95" s="451">
        <f t="shared" si="6"/>
        <v>0</v>
      </c>
    </row>
    <row r="96" spans="1:16" x14ac:dyDescent="0.3">
      <c r="A96" s="82" t="s">
        <v>220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219</v>
      </c>
      <c r="G96" s="450" t="s">
        <v>48</v>
      </c>
      <c r="H96" s="451">
        <v>15800</v>
      </c>
      <c r="I96" s="451"/>
      <c r="J96" s="451">
        <f t="shared" si="7"/>
        <v>15800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40" t="s">
        <v>89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90</v>
      </c>
      <c r="G97" s="450" t="s">
        <v>48</v>
      </c>
      <c r="H97" s="451">
        <v>76025</v>
      </c>
      <c r="I97" s="451"/>
      <c r="J97" s="451">
        <f t="shared" si="7"/>
        <v>76025</v>
      </c>
      <c r="K97" s="451">
        <v>40000</v>
      </c>
      <c r="L97" s="451"/>
      <c r="M97" s="451">
        <f t="shared" si="5"/>
        <v>40000</v>
      </c>
      <c r="N97" s="451">
        <v>40000</v>
      </c>
      <c r="O97" s="451"/>
      <c r="P97" s="451">
        <f t="shared" si="6"/>
        <v>40000</v>
      </c>
    </row>
    <row r="98" spans="1:16" x14ac:dyDescent="0.3">
      <c r="A98" s="40" t="s">
        <v>106</v>
      </c>
      <c r="B98" s="459" t="s">
        <v>43</v>
      </c>
      <c r="C98" s="459" t="s">
        <v>100</v>
      </c>
      <c r="D98" s="450" t="s">
        <v>101</v>
      </c>
      <c r="E98" s="458" t="s">
        <v>54</v>
      </c>
      <c r="F98" s="458" t="s">
        <v>107</v>
      </c>
      <c r="G98" s="450" t="s">
        <v>48</v>
      </c>
      <c r="H98" s="451">
        <v>0</v>
      </c>
      <c r="I98" s="451"/>
      <c r="J98" s="451">
        <f t="shared" si="7"/>
        <v>0</v>
      </c>
      <c r="K98" s="451">
        <v>22500</v>
      </c>
      <c r="L98" s="451"/>
      <c r="M98" s="451">
        <f t="shared" si="5"/>
        <v>22500</v>
      </c>
      <c r="N98" s="451">
        <v>22500</v>
      </c>
      <c r="O98" s="451"/>
      <c r="P98" s="451">
        <f t="shared" si="6"/>
        <v>22500</v>
      </c>
    </row>
    <row r="99" spans="1:16" x14ac:dyDescent="0.3">
      <c r="A99" s="40" t="s">
        <v>91</v>
      </c>
      <c r="B99" s="449" t="s">
        <v>43</v>
      </c>
      <c r="C99" s="449" t="s">
        <v>100</v>
      </c>
      <c r="D99" s="450" t="s">
        <v>101</v>
      </c>
      <c r="E99" s="460" t="s">
        <v>54</v>
      </c>
      <c r="F99" s="460" t="s">
        <v>92</v>
      </c>
      <c r="G99" s="460" t="s">
        <v>48</v>
      </c>
      <c r="H99" s="451">
        <v>63935.05</v>
      </c>
      <c r="I99" s="451"/>
      <c r="J99" s="451">
        <f t="shared" si="7"/>
        <v>63935.05</v>
      </c>
      <c r="K99" s="451">
        <v>80000</v>
      </c>
      <c r="L99" s="451"/>
      <c r="M99" s="451">
        <f t="shared" si="5"/>
        <v>80000</v>
      </c>
      <c r="N99" s="451">
        <v>80000</v>
      </c>
      <c r="O99" s="451"/>
      <c r="P99" s="451">
        <f t="shared" si="6"/>
        <v>80000</v>
      </c>
    </row>
    <row r="100" spans="1:16" ht="24" x14ac:dyDescent="0.3">
      <c r="A100" s="40" t="s">
        <v>278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275</v>
      </c>
      <c r="G100" s="460" t="s">
        <v>48</v>
      </c>
      <c r="H100" s="451">
        <v>29461.06</v>
      </c>
      <c r="I100" s="451"/>
      <c r="J100" s="451">
        <f t="shared" si="7"/>
        <v>29461.06</v>
      </c>
      <c r="K100" s="451">
        <v>0</v>
      </c>
      <c r="L100" s="451"/>
      <c r="M100" s="451">
        <f t="shared" si="5"/>
        <v>0</v>
      </c>
      <c r="N100" s="451">
        <v>0</v>
      </c>
      <c r="O100" s="451"/>
      <c r="P100" s="451">
        <f t="shared" si="6"/>
        <v>0</v>
      </c>
    </row>
    <row r="101" spans="1:16" ht="24" x14ac:dyDescent="0.3">
      <c r="A101" s="40" t="s">
        <v>279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277</v>
      </c>
      <c r="G101" s="460" t="s">
        <v>48</v>
      </c>
      <c r="H101" s="451">
        <v>10438</v>
      </c>
      <c r="I101" s="451"/>
      <c r="J101" s="451">
        <f t="shared" si="7"/>
        <v>10438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x14ac:dyDescent="0.3">
      <c r="A102" s="40" t="s">
        <v>93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95</v>
      </c>
      <c r="G102" s="461" t="s">
        <v>48</v>
      </c>
      <c r="H102" s="451">
        <v>60238</v>
      </c>
      <c r="I102" s="451"/>
      <c r="J102" s="451">
        <f t="shared" si="7"/>
        <v>60238</v>
      </c>
      <c r="K102" s="451">
        <v>60238</v>
      </c>
      <c r="L102" s="451"/>
      <c r="M102" s="451">
        <f t="shared" si="5"/>
        <v>60238</v>
      </c>
      <c r="N102" s="451">
        <v>60238</v>
      </c>
      <c r="O102" s="451"/>
      <c r="P102" s="451">
        <f t="shared" si="6"/>
        <v>60238</v>
      </c>
    </row>
    <row r="103" spans="1:16" x14ac:dyDescent="0.3">
      <c r="A103" s="40" t="s">
        <v>108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97</v>
      </c>
      <c r="G103" s="461" t="s">
        <v>48</v>
      </c>
      <c r="H103" s="451">
        <v>25281</v>
      </c>
      <c r="I103" s="451"/>
      <c r="J103" s="451">
        <f t="shared" si="7"/>
        <v>25281</v>
      </c>
      <c r="K103" s="451">
        <v>25281</v>
      </c>
      <c r="L103" s="451"/>
      <c r="M103" s="451">
        <f t="shared" si="5"/>
        <v>25281</v>
      </c>
      <c r="N103" s="451">
        <v>25281</v>
      </c>
      <c r="O103" s="451"/>
      <c r="P103" s="451">
        <f t="shared" si="6"/>
        <v>25281</v>
      </c>
    </row>
    <row r="104" spans="1:16" x14ac:dyDescent="0.3">
      <c r="A104" s="40" t="s">
        <v>109</v>
      </c>
      <c r="B104" s="449" t="s">
        <v>43</v>
      </c>
      <c r="C104" s="449" t="s">
        <v>100</v>
      </c>
      <c r="D104" s="450" t="s">
        <v>101</v>
      </c>
      <c r="E104" s="450" t="s">
        <v>110</v>
      </c>
      <c r="F104" s="461" t="s">
        <v>111</v>
      </c>
      <c r="G104" s="461" t="s">
        <v>48</v>
      </c>
      <c r="H104" s="451">
        <v>37790</v>
      </c>
      <c r="I104" s="451"/>
      <c r="J104" s="451">
        <f t="shared" si="7"/>
        <v>37790</v>
      </c>
      <c r="K104" s="451">
        <v>37790</v>
      </c>
      <c r="L104" s="451"/>
      <c r="M104" s="451">
        <f t="shared" si="5"/>
        <v>37790</v>
      </c>
      <c r="N104" s="451">
        <v>37790</v>
      </c>
      <c r="O104" s="451"/>
      <c r="P104" s="451">
        <f t="shared" si="6"/>
        <v>37790</v>
      </c>
    </row>
    <row r="105" spans="1:16" ht="24" x14ac:dyDescent="0.3">
      <c r="A105" s="40" t="s">
        <v>327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326</v>
      </c>
      <c r="G105" s="461" t="s">
        <v>48</v>
      </c>
      <c r="H105" s="451">
        <v>0.01</v>
      </c>
      <c r="I105" s="451"/>
      <c r="J105" s="451">
        <f t="shared" si="7"/>
        <v>0.01</v>
      </c>
      <c r="K105" s="451"/>
      <c r="L105" s="451"/>
      <c r="M105" s="451"/>
      <c r="N105" s="451"/>
      <c r="O105" s="451"/>
      <c r="P105" s="451"/>
    </row>
    <row r="106" spans="1:16" ht="24" x14ac:dyDescent="0.3">
      <c r="A106" s="40" t="s">
        <v>229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228</v>
      </c>
      <c r="G106" s="461" t="s">
        <v>48</v>
      </c>
      <c r="H106" s="451">
        <v>177.02</v>
      </c>
      <c r="I106" s="451"/>
      <c r="J106" s="451">
        <f t="shared" si="7"/>
        <v>177.02</v>
      </c>
      <c r="K106" s="451">
        <v>0</v>
      </c>
      <c r="L106" s="451"/>
      <c r="M106" s="451">
        <f t="shared" si="5"/>
        <v>0</v>
      </c>
      <c r="N106" s="451">
        <v>0</v>
      </c>
      <c r="O106" s="451"/>
      <c r="P106" s="451">
        <f t="shared" si="6"/>
        <v>0</v>
      </c>
    </row>
    <row r="107" spans="1:16" x14ac:dyDescent="0.3">
      <c r="A107" s="40" t="s">
        <v>122</v>
      </c>
      <c r="B107" s="449" t="s">
        <v>43</v>
      </c>
      <c r="C107" s="449" t="s">
        <v>123</v>
      </c>
      <c r="D107" s="450" t="s">
        <v>101</v>
      </c>
      <c r="E107" s="450" t="s">
        <v>54</v>
      </c>
      <c r="F107" s="461" t="s">
        <v>124</v>
      </c>
      <c r="G107" s="461" t="s">
        <v>48</v>
      </c>
      <c r="H107" s="451">
        <v>4200</v>
      </c>
      <c r="I107" s="451"/>
      <c r="J107" s="451">
        <f t="shared" si="7"/>
        <v>4200</v>
      </c>
      <c r="K107" s="451"/>
      <c r="L107" s="451"/>
      <c r="M107" s="451"/>
      <c r="N107" s="451"/>
      <c r="O107" s="451"/>
      <c r="P107" s="451"/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SUM(H68:H107)</f>
        <v>15547939.729999999</v>
      </c>
      <c r="I108" s="496">
        <f t="shared" ref="I108:J108" si="8">SUM(I68:I107)</f>
        <v>0</v>
      </c>
      <c r="J108" s="496">
        <f t="shared" si="8"/>
        <v>15547939.729999999</v>
      </c>
      <c r="K108" s="496">
        <f t="shared" ref="K108:P108" si="9">SUM(K68:K106)</f>
        <v>13879548.150000002</v>
      </c>
      <c r="L108" s="496">
        <f t="shared" si="9"/>
        <v>0</v>
      </c>
      <c r="M108" s="496">
        <f t="shared" si="9"/>
        <v>13879548.150000002</v>
      </c>
      <c r="N108" s="496">
        <f t="shared" si="9"/>
        <v>14290031.449999997</v>
      </c>
      <c r="O108" s="496">
        <f t="shared" si="9"/>
        <v>0</v>
      </c>
      <c r="P108" s="496">
        <f t="shared" si="9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10">SUM(I110)</f>
        <v>0</v>
      </c>
      <c r="J111" s="497">
        <f t="shared" si="10"/>
        <v>5000000</v>
      </c>
      <c r="K111" s="497">
        <f t="shared" si="10"/>
        <v>5800000</v>
      </c>
      <c r="L111" s="497">
        <f t="shared" si="10"/>
        <v>0</v>
      </c>
      <c r="M111" s="497">
        <f t="shared" si="10"/>
        <v>5800000</v>
      </c>
      <c r="N111" s="497">
        <f t="shared" si="10"/>
        <v>5800000</v>
      </c>
      <c r="O111" s="497">
        <f t="shared" si="10"/>
        <v>0</v>
      </c>
      <c r="P111" s="497">
        <f t="shared" si="10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1">SUM(K114:K116)</f>
        <v>0</v>
      </c>
      <c r="L117" s="59"/>
      <c r="M117" s="59"/>
      <c r="N117" s="59">
        <f t="shared" si="11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2">SUM(K118:K121)</f>
        <v>0</v>
      </c>
      <c r="L122" s="83"/>
      <c r="M122" s="83"/>
      <c r="N122" s="83">
        <f t="shared" si="12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3">K117+K122</f>
        <v>0</v>
      </c>
      <c r="L123" s="101"/>
      <c r="M123" s="101"/>
      <c r="N123" s="101">
        <f t="shared" si="13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4">SUM(K125:K126)</f>
        <v>0</v>
      </c>
      <c r="L127" s="121"/>
      <c r="M127" s="121"/>
      <c r="N127" s="121">
        <f t="shared" si="14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24120217.399999999</v>
      </c>
      <c r="I130" s="451"/>
      <c r="J130" s="451">
        <f t="shared" ref="J130:J133" si="15">H130+I130</f>
        <v>24120217.399999999</v>
      </c>
      <c r="K130" s="451">
        <v>0</v>
      </c>
      <c r="L130" s="451"/>
      <c r="M130" s="451">
        <f t="shared" ref="M130:M133" si="16">K130+L130</f>
        <v>0</v>
      </c>
      <c r="N130" s="451">
        <v>0</v>
      </c>
      <c r="O130" s="451"/>
      <c r="P130" s="451">
        <f t="shared" ref="P130:P143" si="17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95852.71</v>
      </c>
      <c r="I131" s="451"/>
      <c r="J131" s="451">
        <f t="shared" si="15"/>
        <v>95852.71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7313253.1699999999</v>
      </c>
      <c r="I132" s="451"/>
      <c r="J132" s="451">
        <f t="shared" si="15"/>
        <v>7313253.1699999999</v>
      </c>
      <c r="K132" s="451">
        <v>0</v>
      </c>
      <c r="L132" s="451"/>
      <c r="M132" s="451">
        <f t="shared" si="16"/>
        <v>0</v>
      </c>
      <c r="N132" s="451">
        <v>0</v>
      </c>
      <c r="O132" s="451"/>
      <c r="P132" s="451">
        <f t="shared" si="17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5"/>
        <v>47000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31576323.280000001</v>
      </c>
      <c r="I134" s="495">
        <f t="shared" ref="I134:P134" si="18">SUM(I130:I133)</f>
        <v>0</v>
      </c>
      <c r="J134" s="495">
        <f t="shared" si="18"/>
        <v>31576323.280000001</v>
      </c>
      <c r="K134" s="495">
        <f t="shared" si="18"/>
        <v>0</v>
      </c>
      <c r="L134" s="495">
        <f t="shared" si="18"/>
        <v>0</v>
      </c>
      <c r="M134" s="495">
        <f t="shared" si="18"/>
        <v>0</v>
      </c>
      <c r="N134" s="495">
        <f t="shared" si="18"/>
        <v>0</v>
      </c>
      <c r="O134" s="495">
        <f t="shared" si="18"/>
        <v>0</v>
      </c>
      <c r="P134" s="495">
        <f t="shared" si="18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40625138.25</v>
      </c>
      <c r="I135" s="451"/>
      <c r="J135" s="451">
        <f t="shared" ref="J135:J143" si="19">H135+I135</f>
        <v>40625138.25</v>
      </c>
      <c r="K135" s="451">
        <v>0</v>
      </c>
      <c r="L135" s="451"/>
      <c r="M135" s="451">
        <f t="shared" ref="M135:M143" si="20">K135+L135</f>
        <v>0</v>
      </c>
      <c r="N135" s="451">
        <v>0</v>
      </c>
      <c r="O135" s="451"/>
      <c r="P135" s="451">
        <f t="shared" si="17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151071.72999999998</v>
      </c>
      <c r="I136" s="451"/>
      <c r="J136" s="451">
        <f t="shared" si="19"/>
        <v>151071.72999999998</v>
      </c>
      <c r="K136" s="451"/>
      <c r="L136" s="451"/>
      <c r="M136" s="451"/>
      <c r="N136" s="451"/>
      <c r="O136" s="451"/>
      <c r="P136" s="451"/>
    </row>
    <row r="137" spans="1:16" ht="36" x14ac:dyDescent="0.3">
      <c r="A137" s="636" t="s">
        <v>402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401</v>
      </c>
      <c r="G137" s="461" t="s">
        <v>180</v>
      </c>
      <c r="H137" s="451">
        <v>6962.13</v>
      </c>
      <c r="I137" s="451"/>
      <c r="J137" s="451">
        <f t="shared" si="19"/>
        <v>6962.13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12166044.17</v>
      </c>
      <c r="I138" s="451"/>
      <c r="J138" s="451">
        <f t="shared" si="19"/>
        <v>12166044.17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SUM(H135:H143)</f>
        <v>54682261.190000005</v>
      </c>
      <c r="I144" s="495">
        <f t="shared" ref="I144:P144" si="21">SUM(I135:I143)</f>
        <v>0</v>
      </c>
      <c r="J144" s="495">
        <f t="shared" si="21"/>
        <v>54682261.190000005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H134+H144</f>
        <v>86258584.469999999</v>
      </c>
      <c r="I145" s="495">
        <f t="shared" ref="I145:P145" si="22">I134+I144</f>
        <v>0</v>
      </c>
      <c r="J145" s="495">
        <f t="shared" si="22"/>
        <v>86258584.469999999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305248.5</v>
      </c>
      <c r="I177" s="451">
        <v>63499.5</v>
      </c>
      <c r="J177" s="451">
        <f t="shared" ref="J177:J182" si="46">H177+I177</f>
        <v>368748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1363461.3</v>
      </c>
      <c r="I178" s="451">
        <v>-63499.5</v>
      </c>
      <c r="J178" s="451">
        <f t="shared" si="46"/>
        <v>1299961.8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33916.5</v>
      </c>
      <c r="I180" s="451">
        <v>7055.5</v>
      </c>
      <c r="J180" s="451">
        <f>H180+I180</f>
        <v>40972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151495.70000000001</v>
      </c>
      <c r="I181" s="451">
        <v>-7055.5</v>
      </c>
      <c r="J181" s="451">
        <f t="shared" si="46"/>
        <v>144440.20000000001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497123.82999999996</v>
      </c>
      <c r="I185" s="451"/>
      <c r="J185" s="451">
        <f>SUM(H185:I185)</f>
        <v>497123.82999999996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9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98561.8</v>
      </c>
      <c r="I187" s="451"/>
      <c r="J187" s="451">
        <f t="shared" si="50"/>
        <v>98561.8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ht="24" x14ac:dyDescent="0.3">
      <c r="A189" s="635" t="s">
        <v>400</v>
      </c>
      <c r="B189" s="133" t="s">
        <v>43</v>
      </c>
      <c r="C189" s="133" t="s">
        <v>243</v>
      </c>
      <c r="D189" s="134" t="s">
        <v>242</v>
      </c>
      <c r="E189" s="134" t="s">
        <v>54</v>
      </c>
      <c r="F189" s="346" t="s">
        <v>213</v>
      </c>
      <c r="G189" s="132" t="s">
        <v>244</v>
      </c>
      <c r="H189" s="451">
        <v>320</v>
      </c>
      <c r="I189" s="451"/>
      <c r="J189" s="451">
        <f t="shared" si="50"/>
        <v>320</v>
      </c>
      <c r="K189" s="451"/>
      <c r="L189" s="451"/>
      <c r="M189" s="451"/>
      <c r="N189" s="451"/>
      <c r="O189" s="463"/>
      <c r="P189" s="451"/>
    </row>
    <row r="190" spans="1:16" x14ac:dyDescent="0.3">
      <c r="A190" s="708" t="s">
        <v>246</v>
      </c>
      <c r="B190" s="709"/>
      <c r="C190" s="709"/>
      <c r="D190" s="709"/>
      <c r="E190" s="709"/>
      <c r="F190" s="709"/>
      <c r="G190" s="710"/>
      <c r="H190" s="495">
        <f>SUM(H185:H189)</f>
        <v>623100.36</v>
      </c>
      <c r="I190" s="495">
        <f t="shared" ref="I190:P190" si="51">SUM(I185:I189)</f>
        <v>0</v>
      </c>
      <c r="J190" s="495">
        <f t="shared" si="51"/>
        <v>623100.36</v>
      </c>
      <c r="K190" s="495">
        <f t="shared" si="51"/>
        <v>0</v>
      </c>
      <c r="L190" s="495">
        <f t="shared" si="51"/>
        <v>0</v>
      </c>
      <c r="M190" s="495">
        <f t="shared" si="51"/>
        <v>0</v>
      </c>
      <c r="N190" s="495">
        <f t="shared" si="51"/>
        <v>0</v>
      </c>
      <c r="O190" s="495">
        <f t="shared" si="51"/>
        <v>0</v>
      </c>
      <c r="P190" s="495">
        <f t="shared" si="51"/>
        <v>0</v>
      </c>
    </row>
    <row r="191" spans="1:16" x14ac:dyDescent="0.3">
      <c r="A191" s="701" t="s">
        <v>131</v>
      </c>
      <c r="B191" s="701"/>
      <c r="C191" s="701"/>
      <c r="D191" s="701"/>
      <c r="E191" s="701"/>
      <c r="F191" s="701"/>
      <c r="G191" s="701"/>
      <c r="H191" s="103">
        <f t="shared" ref="H191:P191" si="52">H66+H108+H111+H123+H127+H160+H166+H145+H169+H175+H153+H149+H157+H183+H190</f>
        <v>137660870.99000001</v>
      </c>
      <c r="I191" s="103">
        <f t="shared" si="52"/>
        <v>0</v>
      </c>
      <c r="J191" s="103">
        <f t="shared" si="52"/>
        <v>137660870.99000001</v>
      </c>
      <c r="K191" s="103">
        <f t="shared" si="52"/>
        <v>33521479.18</v>
      </c>
      <c r="L191" s="103">
        <f t="shared" si="52"/>
        <v>0</v>
      </c>
      <c r="M191" s="103">
        <f t="shared" si="52"/>
        <v>33521479.18</v>
      </c>
      <c r="N191" s="103">
        <f t="shared" si="52"/>
        <v>34259965.640000001</v>
      </c>
      <c r="O191" s="103">
        <f t="shared" si="52"/>
        <v>0</v>
      </c>
      <c r="P191" s="103">
        <f t="shared" si="52"/>
        <v>34259965.640000001</v>
      </c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639"/>
      <c r="C194" s="639"/>
      <c r="D194" s="639"/>
      <c r="E194" s="639"/>
      <c r="F194" s="639"/>
      <c r="G194" s="639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389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5:P35"/>
    <mergeCell ref="F14:N14"/>
    <mergeCell ref="B23:I23"/>
    <mergeCell ref="B26:G27"/>
    <mergeCell ref="B28:G28"/>
    <mergeCell ref="B29:G29"/>
    <mergeCell ref="A32:A33"/>
    <mergeCell ref="B32:B33"/>
    <mergeCell ref="C32:C33"/>
    <mergeCell ref="D32:D33"/>
    <mergeCell ref="E32:E33"/>
    <mergeCell ref="F32:F33"/>
    <mergeCell ref="G32:G33"/>
    <mergeCell ref="H32:J32"/>
    <mergeCell ref="K32:M32"/>
    <mergeCell ref="N32:P32"/>
    <mergeCell ref="A128:P129"/>
    <mergeCell ref="A66:G66"/>
    <mergeCell ref="A67:P67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1:P161"/>
    <mergeCell ref="A134:G134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90:G190"/>
    <mergeCell ref="A191:G191"/>
    <mergeCell ref="E192:G192"/>
    <mergeCell ref="F195:G195"/>
    <mergeCell ref="B196:D196"/>
    <mergeCell ref="F196:G196"/>
    <mergeCell ref="F197:G197"/>
    <mergeCell ref="B198:D198"/>
    <mergeCell ref="F198:G198"/>
  </mergeCells>
  <pageMargins left="0.47244094488188981" right="0.15748031496062992" top="0.22" bottom="0.15748031496062992" header="0.15748031496062992" footer="0.17"/>
  <pageSetup paperSize="9" scale="53" fitToHeight="4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opLeftCell="A167" zoomScale="70" zoomScaleNormal="70" workbookViewId="0">
      <selection activeCell="M191" sqref="M191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407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"/>
      <c r="B22" s="1"/>
      <c r="C22" s="12"/>
      <c r="D22" s="12"/>
      <c r="E22" s="12"/>
      <c r="F22" s="12"/>
      <c r="G22" s="12"/>
      <c r="H22" s="12"/>
      <c r="I22" s="12"/>
      <c r="J22" s="12"/>
      <c r="K22" s="1"/>
      <c r="L22" s="1"/>
      <c r="M22" s="1"/>
      <c r="N22" s="1"/>
    </row>
    <row r="23" spans="1:16" ht="15" thickBot="1" x14ac:dyDescent="0.35">
      <c r="B23" s="747" t="s">
        <v>408</v>
      </c>
      <c r="C23" s="747"/>
      <c r="D23" s="747"/>
      <c r="E23" s="747"/>
      <c r="F23" s="747"/>
      <c r="G23" s="747"/>
      <c r="H23" s="747"/>
      <c r="I23" s="747"/>
      <c r="J23" s="494" t="str">
        <f>H19</f>
        <v>17 ноября 2025</v>
      </c>
      <c r="K23" s="1"/>
      <c r="L23" s="1"/>
      <c r="M23" s="1"/>
      <c r="P23" s="646" t="s">
        <v>13</v>
      </c>
    </row>
    <row r="24" spans="1:1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L24" s="648"/>
      <c r="M24" s="648"/>
      <c r="O24" s="648" t="s">
        <v>14</v>
      </c>
      <c r="P24" s="490" t="s">
        <v>15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648"/>
      <c r="M25" s="648"/>
      <c r="O25" s="648" t="s">
        <v>16</v>
      </c>
      <c r="P25" s="491" t="str">
        <f>H19</f>
        <v>17 ноября 2025</v>
      </c>
    </row>
    <row r="26" spans="1:16" x14ac:dyDescent="0.3">
      <c r="A26" s="478"/>
      <c r="B26" s="741" t="s">
        <v>17</v>
      </c>
      <c r="C26" s="741"/>
      <c r="D26" s="741"/>
      <c r="E26" s="741"/>
      <c r="F26" s="741"/>
      <c r="G26" s="741"/>
      <c r="H26" s="649"/>
      <c r="I26" s="649"/>
      <c r="J26" s="649"/>
      <c r="K26" s="480"/>
      <c r="L26" s="652"/>
      <c r="M26" s="652"/>
      <c r="N26" s="480"/>
      <c r="O26" s="652" t="s">
        <v>18</v>
      </c>
      <c r="P26" s="482">
        <v>77446968</v>
      </c>
    </row>
    <row r="27" spans="1:16" x14ac:dyDescent="0.3">
      <c r="A27" s="2" t="s">
        <v>19</v>
      </c>
      <c r="B27" s="742"/>
      <c r="C27" s="742"/>
      <c r="D27" s="742"/>
      <c r="E27" s="742"/>
      <c r="F27" s="742"/>
      <c r="G27" s="742"/>
      <c r="H27" s="649"/>
      <c r="I27" s="649"/>
      <c r="J27" s="649"/>
      <c r="K27" s="480"/>
      <c r="L27" s="652"/>
      <c r="M27" s="652"/>
      <c r="N27" s="480"/>
      <c r="O27" s="652"/>
      <c r="P27" s="482"/>
    </row>
    <row r="28" spans="1:16" x14ac:dyDescent="0.3">
      <c r="A28" s="2" t="s">
        <v>20</v>
      </c>
      <c r="B28" s="743" t="s">
        <v>21</v>
      </c>
      <c r="C28" s="743"/>
      <c r="D28" s="743"/>
      <c r="E28" s="743"/>
      <c r="F28" s="743"/>
      <c r="G28" s="743"/>
      <c r="H28" s="4"/>
      <c r="I28" s="4"/>
      <c r="J28" s="4"/>
      <c r="K28" s="480"/>
      <c r="L28" s="652"/>
      <c r="M28" s="652"/>
      <c r="N28" s="480"/>
      <c r="O28" s="652"/>
      <c r="P28" s="482"/>
    </row>
    <row r="29" spans="1:16" x14ac:dyDescent="0.3">
      <c r="A29" s="2" t="s">
        <v>22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52"/>
      <c r="M29" s="652"/>
      <c r="N29" s="480"/>
      <c r="O29" s="652" t="s">
        <v>23</v>
      </c>
      <c r="P29" s="483" t="s">
        <v>24</v>
      </c>
    </row>
    <row r="30" spans="1:16" x14ac:dyDescent="0.3">
      <c r="A30" s="2" t="s">
        <v>25</v>
      </c>
      <c r="B30" s="484" t="s">
        <v>26</v>
      </c>
      <c r="C30" s="484"/>
      <c r="D30" s="484"/>
      <c r="E30" s="484"/>
      <c r="F30" s="484"/>
      <c r="G30" s="484"/>
      <c r="H30" s="73"/>
      <c r="I30" s="73"/>
      <c r="J30" s="73"/>
      <c r="K30" s="480"/>
      <c r="L30" s="652"/>
      <c r="M30" s="652"/>
      <c r="N30" s="480"/>
      <c r="O30" s="652" t="s">
        <v>27</v>
      </c>
      <c r="P30" s="482">
        <v>86636470</v>
      </c>
    </row>
    <row r="31" spans="1:16" x14ac:dyDescent="0.3">
      <c r="A31" s="2" t="s">
        <v>28</v>
      </c>
      <c r="B31" s="485" t="s">
        <v>29</v>
      </c>
      <c r="C31" s="485"/>
      <c r="D31" s="485"/>
      <c r="E31" s="485"/>
      <c r="F31" s="485"/>
      <c r="G31" s="485"/>
      <c r="H31" s="73"/>
      <c r="I31" s="73"/>
      <c r="J31" s="73"/>
      <c r="K31" s="480"/>
      <c r="L31" s="652"/>
      <c r="M31" s="652"/>
      <c r="N31" s="480"/>
      <c r="O31" s="652" t="s">
        <v>30</v>
      </c>
      <c r="P31" s="486">
        <v>383</v>
      </c>
    </row>
    <row r="32" spans="1:16" ht="14.4" customHeight="1" x14ac:dyDescent="0.3">
      <c r="A32" s="744" t="s">
        <v>31</v>
      </c>
      <c r="B32" s="744" t="s">
        <v>32</v>
      </c>
      <c r="C32" s="744" t="s">
        <v>33</v>
      </c>
      <c r="D32" s="744" t="s">
        <v>34</v>
      </c>
      <c r="E32" s="744" t="s">
        <v>35</v>
      </c>
      <c r="F32" s="744" t="s">
        <v>36</v>
      </c>
      <c r="G32" s="744" t="s">
        <v>37</v>
      </c>
      <c r="H32" s="745" t="s">
        <v>38</v>
      </c>
      <c r="I32" s="745"/>
      <c r="J32" s="745"/>
      <c r="K32" s="744" t="s">
        <v>39</v>
      </c>
      <c r="L32" s="744"/>
      <c r="M32" s="744"/>
      <c r="N32" s="744" t="s">
        <v>40</v>
      </c>
      <c r="O32" s="744"/>
      <c r="P32" s="744"/>
    </row>
    <row r="33" spans="1:16" ht="21.6" customHeight="1" x14ac:dyDescent="0.3">
      <c r="A33" s="744"/>
      <c r="B33" s="744"/>
      <c r="C33" s="744"/>
      <c r="D33" s="744"/>
      <c r="E33" s="744"/>
      <c r="F33" s="744"/>
      <c r="G33" s="744"/>
      <c r="H33" s="488">
        <v>45973</v>
      </c>
      <c r="I33" s="651" t="s">
        <v>150</v>
      </c>
      <c r="J33" s="651" t="s">
        <v>151</v>
      </c>
      <c r="K33" s="488">
        <f>H33</f>
        <v>45973</v>
      </c>
      <c r="L33" s="651" t="s">
        <v>150</v>
      </c>
      <c r="M33" s="651" t="s">
        <v>151</v>
      </c>
      <c r="N33" s="488">
        <f>H33</f>
        <v>45973</v>
      </c>
      <c r="O33" s="651" t="s">
        <v>150</v>
      </c>
      <c r="P33" s="651" t="s">
        <v>151</v>
      </c>
    </row>
    <row r="34" spans="1:16" x14ac:dyDescent="0.3">
      <c r="A34" s="650">
        <v>1</v>
      </c>
      <c r="B34" s="650">
        <f t="shared" ref="B34:G34" si="0">SUM(A34+1)</f>
        <v>2</v>
      </c>
      <c r="C34" s="650">
        <f t="shared" si="0"/>
        <v>3</v>
      </c>
      <c r="D34" s="650">
        <f t="shared" si="0"/>
        <v>4</v>
      </c>
      <c r="E34" s="650">
        <f t="shared" si="0"/>
        <v>5</v>
      </c>
      <c r="F34" s="650">
        <f t="shared" si="0"/>
        <v>6</v>
      </c>
      <c r="G34" s="650">
        <f t="shared" si="0"/>
        <v>7</v>
      </c>
      <c r="H34" s="650">
        <v>8</v>
      </c>
      <c r="I34" s="650">
        <v>9</v>
      </c>
      <c r="J34" s="650">
        <v>10</v>
      </c>
      <c r="K34" s="650">
        <v>11</v>
      </c>
      <c r="L34" s="650">
        <v>12</v>
      </c>
      <c r="M34" s="650">
        <v>13</v>
      </c>
      <c r="N34" s="650">
        <v>14</v>
      </c>
      <c r="O34" s="650">
        <v>15</v>
      </c>
      <c r="P34" s="650">
        <v>16</v>
      </c>
    </row>
    <row r="35" spans="1:16" x14ac:dyDescent="0.3">
      <c r="A35" s="746" t="s">
        <v>41</v>
      </c>
      <c r="B35" s="746"/>
      <c r="C35" s="746"/>
      <c r="D35" s="746"/>
      <c r="E35" s="746"/>
      <c r="F35" s="746"/>
      <c r="G35" s="746"/>
      <c r="H35" s="746"/>
      <c r="I35" s="746"/>
      <c r="J35" s="746"/>
      <c r="K35" s="746"/>
      <c r="L35" s="746"/>
      <c r="M35" s="746"/>
      <c r="N35" s="746"/>
      <c r="O35" s="746"/>
      <c r="P35" s="746"/>
    </row>
    <row r="36" spans="1:16" x14ac:dyDescent="0.3">
      <c r="A36" s="40" t="s">
        <v>42</v>
      </c>
      <c r="B36" s="449" t="s">
        <v>43</v>
      </c>
      <c r="C36" s="449" t="s">
        <v>44</v>
      </c>
      <c r="D36" s="450" t="s">
        <v>45</v>
      </c>
      <c r="E36" s="450" t="s">
        <v>46</v>
      </c>
      <c r="F36" s="450" t="s">
        <v>47</v>
      </c>
      <c r="G36" s="450" t="s">
        <v>48</v>
      </c>
      <c r="H36" s="451">
        <v>3091162.6199999996</v>
      </c>
      <c r="I36" s="451"/>
      <c r="J36" s="451">
        <f>H36+I36</f>
        <v>3091162.6199999996</v>
      </c>
      <c r="K36" s="451">
        <v>3118153.92</v>
      </c>
      <c r="L36" s="451"/>
      <c r="M36" s="451">
        <f>K36+L36</f>
        <v>3118153.92</v>
      </c>
      <c r="N36" s="451">
        <v>3118153.92</v>
      </c>
      <c r="O36" s="451"/>
      <c r="P36" s="451">
        <f>N36+O36</f>
        <v>3118153.92</v>
      </c>
    </row>
    <row r="37" spans="1:16" ht="36" x14ac:dyDescent="0.3">
      <c r="A37" s="36" t="s">
        <v>210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209</v>
      </c>
      <c r="G37" s="450" t="s">
        <v>48</v>
      </c>
      <c r="H37" s="451">
        <v>26991.300000000003</v>
      </c>
      <c r="I37" s="451"/>
      <c r="J37" s="451">
        <f>H37+I37</f>
        <v>26991.300000000003</v>
      </c>
      <c r="K37" s="451">
        <v>0</v>
      </c>
      <c r="L37" s="451"/>
      <c r="M37" s="451">
        <f>K37+L37</f>
        <v>0</v>
      </c>
      <c r="N37" s="451">
        <v>0</v>
      </c>
      <c r="O37" s="451"/>
      <c r="P37" s="451">
        <f>N37+O37</f>
        <v>0</v>
      </c>
    </row>
    <row r="38" spans="1:16" ht="36" x14ac:dyDescent="0.3">
      <c r="A38" s="40" t="s">
        <v>49</v>
      </c>
      <c r="B38" s="449" t="s">
        <v>43</v>
      </c>
      <c r="C38" s="449" t="s">
        <v>44</v>
      </c>
      <c r="D38" s="450" t="s">
        <v>45</v>
      </c>
      <c r="E38" s="452">
        <v>112</v>
      </c>
      <c r="F38" s="453">
        <v>214000</v>
      </c>
      <c r="G38" s="452">
        <v>1000</v>
      </c>
      <c r="H38" s="451">
        <v>306982.7</v>
      </c>
      <c r="I38" s="451"/>
      <c r="J38" s="451">
        <f t="shared" ref="J38:J65" si="1">H38+I38</f>
        <v>306982.7</v>
      </c>
      <c r="K38" s="451">
        <v>20000</v>
      </c>
      <c r="L38" s="451"/>
      <c r="M38" s="451">
        <f t="shared" ref="M38:M65" si="2">K38+L38</f>
        <v>20000</v>
      </c>
      <c r="N38" s="451">
        <v>20000</v>
      </c>
      <c r="O38" s="451"/>
      <c r="P38" s="451">
        <f t="shared" ref="P38:P65" si="3">N38+O38</f>
        <v>20000</v>
      </c>
    </row>
    <row r="39" spans="1:16" ht="24" x14ac:dyDescent="0.3">
      <c r="A39" s="40" t="s">
        <v>79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226800</v>
      </c>
      <c r="G39" s="452">
        <v>1000</v>
      </c>
      <c r="H39" s="451">
        <v>15430</v>
      </c>
      <c r="I39" s="451"/>
      <c r="J39" s="451">
        <f t="shared" si="1"/>
        <v>15430</v>
      </c>
      <c r="K39" s="451"/>
      <c r="L39" s="451"/>
      <c r="M39" s="451"/>
      <c r="N39" s="451"/>
      <c r="O39" s="451"/>
      <c r="P39" s="451"/>
    </row>
    <row r="40" spans="1:16" x14ac:dyDescent="0.3">
      <c r="A40" s="40" t="s">
        <v>50</v>
      </c>
      <c r="B40" s="449" t="s">
        <v>43</v>
      </c>
      <c r="C40" s="449" t="s">
        <v>44</v>
      </c>
      <c r="D40" s="450" t="s">
        <v>45</v>
      </c>
      <c r="E40" s="450" t="s">
        <v>51</v>
      </c>
      <c r="F40" s="450" t="s">
        <v>52</v>
      </c>
      <c r="G40" s="450" t="s">
        <v>48</v>
      </c>
      <c r="H40" s="451">
        <v>939671.16</v>
      </c>
      <c r="I40" s="451"/>
      <c r="J40" s="451">
        <f t="shared" si="1"/>
        <v>939671.16</v>
      </c>
      <c r="K40" s="451">
        <v>941682.48</v>
      </c>
      <c r="L40" s="451"/>
      <c r="M40" s="451">
        <f t="shared" si="2"/>
        <v>941682.48</v>
      </c>
      <c r="N40" s="451">
        <v>941682.48</v>
      </c>
      <c r="O40" s="451"/>
      <c r="P40" s="451">
        <f t="shared" si="3"/>
        <v>941682.48</v>
      </c>
    </row>
    <row r="41" spans="1:16" ht="24" x14ac:dyDescent="0.3">
      <c r="A41" s="40" t="s">
        <v>79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80</v>
      </c>
      <c r="G41" s="450" t="s">
        <v>48</v>
      </c>
      <c r="H41" s="451">
        <v>4659.8500000000004</v>
      </c>
      <c r="I41" s="451"/>
      <c r="J41" s="451">
        <f t="shared" si="1"/>
        <v>4659.8500000000004</v>
      </c>
      <c r="K41" s="451">
        <v>0</v>
      </c>
      <c r="L41" s="451"/>
      <c r="M41" s="451">
        <f t="shared" si="2"/>
        <v>0</v>
      </c>
      <c r="N41" s="451">
        <v>0</v>
      </c>
      <c r="O41" s="451"/>
      <c r="P41" s="451">
        <f t="shared" si="3"/>
        <v>0</v>
      </c>
    </row>
    <row r="42" spans="1:16" x14ac:dyDescent="0.3">
      <c r="A42" s="40" t="s">
        <v>53</v>
      </c>
      <c r="B42" s="449" t="s">
        <v>43</v>
      </c>
      <c r="C42" s="449" t="s">
        <v>44</v>
      </c>
      <c r="D42" s="450" t="s">
        <v>45</v>
      </c>
      <c r="E42" s="450" t="s">
        <v>54</v>
      </c>
      <c r="F42" s="450" t="s">
        <v>55</v>
      </c>
      <c r="G42" s="450" t="s">
        <v>48</v>
      </c>
      <c r="H42" s="451">
        <v>13826.45</v>
      </c>
      <c r="I42" s="451"/>
      <c r="J42" s="451">
        <f t="shared" si="1"/>
        <v>13826.45</v>
      </c>
      <c r="K42" s="451">
        <v>13200</v>
      </c>
      <c r="L42" s="451"/>
      <c r="M42" s="451">
        <f t="shared" si="2"/>
        <v>13200</v>
      </c>
      <c r="N42" s="451">
        <v>14400</v>
      </c>
      <c r="O42" s="451"/>
      <c r="P42" s="451">
        <f t="shared" si="3"/>
        <v>14400</v>
      </c>
    </row>
    <row r="43" spans="1:16" x14ac:dyDescent="0.3">
      <c r="A43" s="40" t="s">
        <v>56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57</v>
      </c>
      <c r="G43" s="450" t="s">
        <v>48</v>
      </c>
      <c r="H43" s="451">
        <v>0</v>
      </c>
      <c r="I43" s="451"/>
      <c r="J43" s="451">
        <f t="shared" si="1"/>
        <v>0</v>
      </c>
      <c r="K43" s="451"/>
      <c r="L43" s="451"/>
      <c r="M43" s="451">
        <f t="shared" si="2"/>
        <v>0</v>
      </c>
      <c r="N43" s="451"/>
      <c r="O43" s="451"/>
      <c r="P43" s="451">
        <f t="shared" si="3"/>
        <v>0</v>
      </c>
    </row>
    <row r="44" spans="1:16" x14ac:dyDescent="0.3">
      <c r="A44" s="40" t="s">
        <v>58</v>
      </c>
      <c r="B44" s="449" t="s">
        <v>43</v>
      </c>
      <c r="C44" s="449" t="s">
        <v>44</v>
      </c>
      <c r="D44" s="450" t="s">
        <v>45</v>
      </c>
      <c r="E44" s="450" t="s">
        <v>59</v>
      </c>
      <c r="F44" s="450" t="s">
        <v>60</v>
      </c>
      <c r="G44" s="450" t="s">
        <v>48</v>
      </c>
      <c r="H44" s="451">
        <v>1579507.94</v>
      </c>
      <c r="I44" s="451"/>
      <c r="J44" s="451">
        <f t="shared" si="1"/>
        <v>1579507.94</v>
      </c>
      <c r="K44" s="451">
        <v>1663178.53</v>
      </c>
      <c r="L44" s="451">
        <v>543158.87</v>
      </c>
      <c r="M44" s="451">
        <f t="shared" si="2"/>
        <v>2206337.4</v>
      </c>
      <c r="N44" s="451">
        <v>1742199.2</v>
      </c>
      <c r="O44" s="451"/>
      <c r="P44" s="451">
        <f t="shared" si="3"/>
        <v>1742199.2</v>
      </c>
    </row>
    <row r="45" spans="1:16" x14ac:dyDescent="0.3">
      <c r="A45" s="40" t="s">
        <v>61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62</v>
      </c>
      <c r="G45" s="450" t="s">
        <v>48</v>
      </c>
      <c r="H45" s="451">
        <v>2603931.2999999998</v>
      </c>
      <c r="I45" s="451"/>
      <c r="J45" s="451">
        <f t="shared" si="1"/>
        <v>2603931.2999999998</v>
      </c>
      <c r="K45" s="451">
        <v>3686539.68</v>
      </c>
      <c r="L45" s="451">
        <v>-944612.8</v>
      </c>
      <c r="M45" s="451">
        <f t="shared" si="2"/>
        <v>2741926.88</v>
      </c>
      <c r="N45" s="451">
        <v>3858393.83</v>
      </c>
      <c r="O45" s="451"/>
      <c r="P45" s="451">
        <f t="shared" si="3"/>
        <v>3858393.83</v>
      </c>
    </row>
    <row r="46" spans="1:16" x14ac:dyDescent="0.3">
      <c r="A46" s="40" t="s">
        <v>63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64</v>
      </c>
      <c r="G46" s="450" t="s">
        <v>48</v>
      </c>
      <c r="H46" s="451">
        <v>191606.53</v>
      </c>
      <c r="I46" s="451"/>
      <c r="J46" s="451">
        <f t="shared" si="1"/>
        <v>191606.53</v>
      </c>
      <c r="K46" s="451">
        <v>272469.53999999998</v>
      </c>
      <c r="L46" s="451">
        <v>-70753.16</v>
      </c>
      <c r="M46" s="451">
        <f t="shared" si="2"/>
        <v>201716.37999999998</v>
      </c>
      <c r="N46" s="451">
        <v>287640.02</v>
      </c>
      <c r="O46" s="451"/>
      <c r="P46" s="451">
        <f t="shared" si="3"/>
        <v>287640.02</v>
      </c>
    </row>
    <row r="47" spans="1:16" x14ac:dyDescent="0.3">
      <c r="A47" s="40" t="s">
        <v>65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66</v>
      </c>
      <c r="G47" s="450" t="s">
        <v>48</v>
      </c>
      <c r="H47" s="451">
        <v>251490.9</v>
      </c>
      <c r="I47" s="451"/>
      <c r="J47" s="451">
        <f t="shared" si="1"/>
        <v>251490.9</v>
      </c>
      <c r="K47" s="451">
        <v>536497.88</v>
      </c>
      <c r="L47" s="451">
        <v>-256279.84</v>
      </c>
      <c r="M47" s="451">
        <f t="shared" si="2"/>
        <v>280218.04000000004</v>
      </c>
      <c r="N47" s="451">
        <v>562394.55000000005</v>
      </c>
      <c r="O47" s="451"/>
      <c r="P47" s="451">
        <f t="shared" si="3"/>
        <v>562394.55000000005</v>
      </c>
    </row>
    <row r="48" spans="1:16" x14ac:dyDescent="0.3">
      <c r="A48" s="81" t="s">
        <v>67</v>
      </c>
      <c r="B48" s="449" t="s">
        <v>43</v>
      </c>
      <c r="C48" s="449" t="s">
        <v>44</v>
      </c>
      <c r="D48" s="450" t="s">
        <v>45</v>
      </c>
      <c r="E48" s="450" t="s">
        <v>54</v>
      </c>
      <c r="F48" s="450" t="s">
        <v>68</v>
      </c>
      <c r="G48" s="450" t="s">
        <v>48</v>
      </c>
      <c r="H48" s="451">
        <v>78821.36</v>
      </c>
      <c r="I48" s="451"/>
      <c r="J48" s="451">
        <f t="shared" si="1"/>
        <v>78821.36</v>
      </c>
      <c r="K48" s="451">
        <v>129337.08</v>
      </c>
      <c r="L48" s="451">
        <v>-47580.88</v>
      </c>
      <c r="M48" s="451">
        <f t="shared" si="2"/>
        <v>81756.200000000012</v>
      </c>
      <c r="N48" s="451">
        <v>131873.01999999999</v>
      </c>
      <c r="O48" s="451"/>
      <c r="P48" s="451">
        <f t="shared" si="3"/>
        <v>131873.01999999999</v>
      </c>
    </row>
    <row r="49" spans="1:16" ht="24" x14ac:dyDescent="0.3">
      <c r="A49" s="81" t="s">
        <v>289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288</v>
      </c>
      <c r="G49" s="450" t="s">
        <v>48</v>
      </c>
      <c r="H49" s="451">
        <v>19000</v>
      </c>
      <c r="I49" s="451"/>
      <c r="J49" s="451">
        <f t="shared" si="1"/>
        <v>19000</v>
      </c>
      <c r="K49" s="451">
        <v>0</v>
      </c>
      <c r="L49" s="451"/>
      <c r="M49" s="451">
        <f t="shared" si="2"/>
        <v>0</v>
      </c>
      <c r="N49" s="451">
        <v>0</v>
      </c>
      <c r="O49" s="451"/>
      <c r="P49" s="451">
        <f t="shared" si="3"/>
        <v>0</v>
      </c>
    </row>
    <row r="50" spans="1:16" ht="24" x14ac:dyDescent="0.3">
      <c r="A50" s="40" t="s">
        <v>69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70</v>
      </c>
      <c r="G50" s="450" t="s">
        <v>48</v>
      </c>
      <c r="H50" s="451">
        <v>215400</v>
      </c>
      <c r="I50" s="451"/>
      <c r="J50" s="451">
        <f t="shared" si="1"/>
        <v>215400</v>
      </c>
      <c r="K50" s="451">
        <v>35400</v>
      </c>
      <c r="L50" s="451"/>
      <c r="M50" s="451">
        <f t="shared" si="2"/>
        <v>35400</v>
      </c>
      <c r="N50" s="451">
        <v>39000</v>
      </c>
      <c r="O50" s="451"/>
      <c r="P50" s="451">
        <f t="shared" si="3"/>
        <v>39000</v>
      </c>
    </row>
    <row r="51" spans="1:16" x14ac:dyDescent="0.3">
      <c r="A51" s="40" t="s">
        <v>71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72</v>
      </c>
      <c r="G51" s="450" t="s">
        <v>48</v>
      </c>
      <c r="H51" s="451">
        <v>146807.45000000001</v>
      </c>
      <c r="I51" s="451"/>
      <c r="J51" s="451">
        <f t="shared" si="1"/>
        <v>146807.45000000001</v>
      </c>
      <c r="K51" s="451">
        <v>249550</v>
      </c>
      <c r="L51" s="451"/>
      <c r="M51" s="451">
        <f t="shared" si="2"/>
        <v>249550</v>
      </c>
      <c r="N51" s="451">
        <v>263500</v>
      </c>
      <c r="O51" s="451"/>
      <c r="P51" s="451">
        <f t="shared" si="3"/>
        <v>263500</v>
      </c>
    </row>
    <row r="52" spans="1:16" ht="24" x14ac:dyDescent="0.3">
      <c r="A52" s="40" t="s">
        <v>291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290</v>
      </c>
      <c r="G52" s="450" t="s">
        <v>48</v>
      </c>
      <c r="H52" s="451">
        <v>604161.47</v>
      </c>
      <c r="I52" s="451"/>
      <c r="J52" s="451">
        <f t="shared" si="1"/>
        <v>604161.47</v>
      </c>
      <c r="K52" s="451">
        <v>0</v>
      </c>
      <c r="L52" s="451"/>
      <c r="M52" s="451">
        <f t="shared" si="2"/>
        <v>0</v>
      </c>
      <c r="N52" s="451">
        <v>0</v>
      </c>
      <c r="O52" s="451"/>
      <c r="P52" s="451">
        <f t="shared" si="3"/>
        <v>0</v>
      </c>
    </row>
    <row r="53" spans="1:16" x14ac:dyDescent="0.3">
      <c r="A53" s="40" t="s">
        <v>73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74</v>
      </c>
      <c r="G53" s="450" t="s">
        <v>48</v>
      </c>
      <c r="H53" s="451">
        <v>69750</v>
      </c>
      <c r="I53" s="451"/>
      <c r="J53" s="451">
        <f t="shared" si="1"/>
        <v>69750</v>
      </c>
      <c r="K53" s="451">
        <v>50000</v>
      </c>
      <c r="L53" s="451"/>
      <c r="M53" s="451">
        <f t="shared" si="2"/>
        <v>50000</v>
      </c>
      <c r="N53" s="451">
        <v>50000</v>
      </c>
      <c r="O53" s="451"/>
      <c r="P53" s="451">
        <f t="shared" si="3"/>
        <v>50000</v>
      </c>
    </row>
    <row r="54" spans="1:16" x14ac:dyDescent="0.3">
      <c r="A54" s="40" t="s">
        <v>75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76</v>
      </c>
      <c r="G54" s="450" t="s">
        <v>48</v>
      </c>
      <c r="H54" s="451">
        <v>0</v>
      </c>
      <c r="I54" s="451"/>
      <c r="J54" s="451">
        <f t="shared" si="1"/>
        <v>0</v>
      </c>
      <c r="K54" s="451">
        <v>10000</v>
      </c>
      <c r="L54" s="451"/>
      <c r="M54" s="451">
        <f t="shared" si="2"/>
        <v>10000</v>
      </c>
      <c r="N54" s="451">
        <v>10000</v>
      </c>
      <c r="O54" s="451"/>
      <c r="P54" s="451">
        <f t="shared" si="3"/>
        <v>10000</v>
      </c>
    </row>
    <row r="55" spans="1:16" x14ac:dyDescent="0.3">
      <c r="A55" s="40" t="s">
        <v>77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78</v>
      </c>
      <c r="G55" s="450" t="s">
        <v>48</v>
      </c>
      <c r="H55" s="451">
        <v>169131.68</v>
      </c>
      <c r="I55" s="451"/>
      <c r="J55" s="451">
        <f t="shared" si="1"/>
        <v>169131.68</v>
      </c>
      <c r="K55" s="451">
        <v>78564.2</v>
      </c>
      <c r="L55" s="451"/>
      <c r="M55" s="451">
        <f t="shared" si="2"/>
        <v>78564.2</v>
      </c>
      <c r="N55" s="451">
        <v>83749.440000000002</v>
      </c>
      <c r="O55" s="451"/>
      <c r="P55" s="451">
        <f t="shared" si="3"/>
        <v>83749.440000000002</v>
      </c>
    </row>
    <row r="56" spans="1:16" ht="24" x14ac:dyDescent="0.3">
      <c r="A56" s="40" t="s">
        <v>79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80</v>
      </c>
      <c r="G56" s="450" t="s">
        <v>48</v>
      </c>
      <c r="H56" s="451">
        <v>287692</v>
      </c>
      <c r="I56" s="451"/>
      <c r="J56" s="451">
        <f t="shared" si="1"/>
        <v>287692</v>
      </c>
      <c r="K56" s="451">
        <v>233902.72</v>
      </c>
      <c r="L56" s="451"/>
      <c r="M56" s="451">
        <f t="shared" si="2"/>
        <v>233902.72</v>
      </c>
      <c r="N56" s="451">
        <v>243492.73</v>
      </c>
      <c r="O56" s="451"/>
      <c r="P56" s="451">
        <f t="shared" si="3"/>
        <v>243492.73</v>
      </c>
    </row>
    <row r="57" spans="1:16" x14ac:dyDescent="0.3">
      <c r="A57" s="40" t="s">
        <v>81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82</v>
      </c>
      <c r="G57" s="450" t="s">
        <v>48</v>
      </c>
      <c r="H57" s="451">
        <v>57480</v>
      </c>
      <c r="I57" s="451"/>
      <c r="J57" s="451">
        <f t="shared" si="1"/>
        <v>57480</v>
      </c>
      <c r="K57" s="451">
        <v>50000</v>
      </c>
      <c r="L57" s="451"/>
      <c r="M57" s="451">
        <f t="shared" si="2"/>
        <v>50000</v>
      </c>
      <c r="N57" s="451">
        <v>50000</v>
      </c>
      <c r="O57" s="451"/>
      <c r="P57" s="451">
        <f t="shared" si="3"/>
        <v>50000</v>
      </c>
    </row>
    <row r="58" spans="1:16" ht="24" x14ac:dyDescent="0.3">
      <c r="A58" s="40" t="s">
        <v>83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84</v>
      </c>
      <c r="G58" s="450" t="s">
        <v>48</v>
      </c>
      <c r="H58" s="451">
        <v>40000</v>
      </c>
      <c r="I58" s="451"/>
      <c r="J58" s="451">
        <f t="shared" si="1"/>
        <v>40000</v>
      </c>
      <c r="K58" s="451">
        <v>40000</v>
      </c>
      <c r="L58" s="451"/>
      <c r="M58" s="451">
        <f t="shared" si="2"/>
        <v>40000</v>
      </c>
      <c r="N58" s="451">
        <v>40000</v>
      </c>
      <c r="O58" s="451"/>
      <c r="P58" s="451">
        <f t="shared" si="3"/>
        <v>40000</v>
      </c>
    </row>
    <row r="59" spans="1:16" x14ac:dyDescent="0.3">
      <c r="A59" s="82" t="s">
        <v>85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86</v>
      </c>
      <c r="G59" s="450" t="s">
        <v>48</v>
      </c>
      <c r="H59" s="451">
        <v>30000</v>
      </c>
      <c r="I59" s="451"/>
      <c r="J59" s="451">
        <f t="shared" si="1"/>
        <v>30000</v>
      </c>
      <c r="K59" s="451">
        <v>30000</v>
      </c>
      <c r="L59" s="451"/>
      <c r="M59" s="451">
        <f t="shared" si="2"/>
        <v>30000</v>
      </c>
      <c r="N59" s="451">
        <v>30000</v>
      </c>
      <c r="O59" s="451"/>
      <c r="P59" s="451">
        <f t="shared" si="3"/>
        <v>30000</v>
      </c>
    </row>
    <row r="60" spans="1:16" x14ac:dyDescent="0.3">
      <c r="A60" s="40" t="s">
        <v>87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88</v>
      </c>
      <c r="G60" s="450" t="s">
        <v>48</v>
      </c>
      <c r="H60" s="451">
        <v>1330236</v>
      </c>
      <c r="I60" s="451"/>
      <c r="J60" s="451">
        <f t="shared" si="1"/>
        <v>1330236</v>
      </c>
      <c r="K60" s="451">
        <v>1330236</v>
      </c>
      <c r="L60" s="451"/>
      <c r="M60" s="451">
        <f t="shared" si="2"/>
        <v>1330236</v>
      </c>
      <c r="N60" s="451">
        <v>1330236</v>
      </c>
      <c r="O60" s="451"/>
      <c r="P60" s="451">
        <f t="shared" si="3"/>
        <v>1330236</v>
      </c>
    </row>
    <row r="61" spans="1:16" x14ac:dyDescent="0.3">
      <c r="A61" s="40"/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90</v>
      </c>
      <c r="G61" s="450" t="s">
        <v>48</v>
      </c>
      <c r="H61" s="451">
        <v>70138</v>
      </c>
      <c r="I61" s="451"/>
      <c r="J61" s="451">
        <f t="shared" si="1"/>
        <v>70138</v>
      </c>
      <c r="K61" s="451"/>
      <c r="L61" s="451"/>
      <c r="M61" s="451"/>
      <c r="N61" s="451"/>
      <c r="O61" s="451"/>
      <c r="P61" s="451"/>
    </row>
    <row r="62" spans="1:16" x14ac:dyDescent="0.3">
      <c r="A62" s="40" t="s">
        <v>91</v>
      </c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92</v>
      </c>
      <c r="G62" s="450" t="s">
        <v>48</v>
      </c>
      <c r="H62" s="451">
        <v>166942.54999999999</v>
      </c>
      <c r="I62" s="451"/>
      <c r="J62" s="451">
        <f t="shared" si="1"/>
        <v>166942.54999999999</v>
      </c>
      <c r="K62" s="451">
        <v>80000</v>
      </c>
      <c r="L62" s="451"/>
      <c r="M62" s="451">
        <f t="shared" si="2"/>
        <v>80000</v>
      </c>
      <c r="N62" s="451">
        <v>80000</v>
      </c>
      <c r="O62" s="451"/>
      <c r="P62" s="451">
        <f t="shared" si="3"/>
        <v>80000</v>
      </c>
    </row>
    <row r="63" spans="1:16" x14ac:dyDescent="0.3">
      <c r="A63" s="40" t="s">
        <v>93</v>
      </c>
      <c r="B63" s="449" t="s">
        <v>43</v>
      </c>
      <c r="C63" s="449" t="s">
        <v>44</v>
      </c>
      <c r="D63" s="450" t="s">
        <v>45</v>
      </c>
      <c r="E63" s="450" t="s">
        <v>94</v>
      </c>
      <c r="F63" s="450" t="s">
        <v>95</v>
      </c>
      <c r="G63" s="450" t="s">
        <v>48</v>
      </c>
      <c r="H63" s="451">
        <v>1256402</v>
      </c>
      <c r="I63" s="451"/>
      <c r="J63" s="451">
        <f t="shared" si="1"/>
        <v>1256402</v>
      </c>
      <c r="K63" s="451">
        <v>1256402</v>
      </c>
      <c r="L63" s="451"/>
      <c r="M63" s="451">
        <f t="shared" si="2"/>
        <v>1256402</v>
      </c>
      <c r="N63" s="451">
        <v>1256402</v>
      </c>
      <c r="O63" s="451"/>
      <c r="P63" s="451">
        <f t="shared" si="3"/>
        <v>1256402</v>
      </c>
    </row>
    <row r="64" spans="1:16" x14ac:dyDescent="0.3">
      <c r="A64" s="40" t="s">
        <v>96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97</v>
      </c>
      <c r="G64" s="450" t="s">
        <v>48</v>
      </c>
      <c r="H64" s="451">
        <v>16817</v>
      </c>
      <c r="I64" s="451"/>
      <c r="J64" s="451">
        <f t="shared" si="1"/>
        <v>16817</v>
      </c>
      <c r="K64" s="451">
        <v>16817</v>
      </c>
      <c r="L64" s="451"/>
      <c r="M64" s="451">
        <f t="shared" si="2"/>
        <v>16817</v>
      </c>
      <c r="N64" s="451">
        <v>16817</v>
      </c>
      <c r="O64" s="451"/>
      <c r="P64" s="451">
        <f t="shared" si="3"/>
        <v>16817</v>
      </c>
    </row>
    <row r="65" spans="1:16" ht="24" x14ac:dyDescent="0.3">
      <c r="A65" s="40" t="s">
        <v>229</v>
      </c>
      <c r="B65" s="449" t="s">
        <v>43</v>
      </c>
      <c r="C65" s="449" t="s">
        <v>44</v>
      </c>
      <c r="D65" s="450" t="s">
        <v>45</v>
      </c>
      <c r="E65" s="450" t="s">
        <v>227</v>
      </c>
      <c r="F65" s="450" t="s">
        <v>228</v>
      </c>
      <c r="G65" s="450" t="s">
        <v>48</v>
      </c>
      <c r="H65" s="451">
        <v>95.75</v>
      </c>
      <c r="I65" s="451"/>
      <c r="J65" s="451">
        <f t="shared" si="1"/>
        <v>95.75</v>
      </c>
      <c r="K65" s="451">
        <v>0</v>
      </c>
      <c r="L65" s="451"/>
      <c r="M65" s="451">
        <f t="shared" si="2"/>
        <v>0</v>
      </c>
      <c r="N65" s="451">
        <v>0</v>
      </c>
      <c r="O65" s="451"/>
      <c r="P65" s="451">
        <f t="shared" si="3"/>
        <v>0</v>
      </c>
    </row>
    <row r="66" spans="1:16" x14ac:dyDescent="0.3">
      <c r="A66" s="672" t="s">
        <v>98</v>
      </c>
      <c r="B66" s="672"/>
      <c r="C66" s="672"/>
      <c r="D66" s="672"/>
      <c r="E66" s="672"/>
      <c r="F66" s="672"/>
      <c r="G66" s="672"/>
      <c r="H66" s="498">
        <f>SUM(H36:H65)</f>
        <v>13584136.01</v>
      </c>
      <c r="I66" s="498">
        <f t="shared" ref="I66:P66" si="4">SUM(I36:I65)</f>
        <v>0</v>
      </c>
      <c r="J66" s="498">
        <f t="shared" si="4"/>
        <v>13584136.01</v>
      </c>
      <c r="K66" s="498">
        <f t="shared" si="4"/>
        <v>13841931.029999999</v>
      </c>
      <c r="L66" s="498">
        <f t="shared" si="4"/>
        <v>-776067.81</v>
      </c>
      <c r="M66" s="498">
        <f t="shared" si="4"/>
        <v>13065863.220000001</v>
      </c>
      <c r="N66" s="498">
        <f t="shared" si="4"/>
        <v>14169934.189999999</v>
      </c>
      <c r="O66" s="498">
        <f t="shared" si="4"/>
        <v>0</v>
      </c>
      <c r="P66" s="498">
        <f t="shared" si="4"/>
        <v>14169934.189999999</v>
      </c>
    </row>
    <row r="67" spans="1:16" x14ac:dyDescent="0.3">
      <c r="A67" s="746" t="s">
        <v>41</v>
      </c>
      <c r="B67" s="746"/>
      <c r="C67" s="746"/>
      <c r="D67" s="746"/>
      <c r="E67" s="746"/>
      <c r="F67" s="746"/>
      <c r="G67" s="746"/>
      <c r="H67" s="746"/>
      <c r="I67" s="746"/>
      <c r="J67" s="746"/>
      <c r="K67" s="746"/>
      <c r="L67" s="746"/>
      <c r="M67" s="746"/>
      <c r="N67" s="746"/>
      <c r="O67" s="746"/>
      <c r="P67" s="746"/>
    </row>
    <row r="68" spans="1:16" x14ac:dyDescent="0.3">
      <c r="A68" s="647" t="s">
        <v>99</v>
      </c>
      <c r="B68" s="449" t="s">
        <v>43</v>
      </c>
      <c r="C68" s="449" t="s">
        <v>100</v>
      </c>
      <c r="D68" s="450" t="s">
        <v>101</v>
      </c>
      <c r="E68" s="452">
        <v>111</v>
      </c>
      <c r="F68" s="453">
        <v>211000</v>
      </c>
      <c r="G68" s="452">
        <v>1000</v>
      </c>
      <c r="H68" s="451">
        <v>4481666.75</v>
      </c>
      <c r="I68" s="451"/>
      <c r="J68" s="451">
        <f>H68+I68</f>
        <v>4481666.75</v>
      </c>
      <c r="K68" s="451">
        <v>4488786.72</v>
      </c>
      <c r="L68" s="451"/>
      <c r="M68" s="451">
        <f>K68+L68</f>
        <v>4488786.72</v>
      </c>
      <c r="N68" s="451">
        <v>4488786.72</v>
      </c>
      <c r="O68" s="451"/>
      <c r="P68" s="451">
        <f>N68+O68</f>
        <v>4488786.72</v>
      </c>
    </row>
    <row r="69" spans="1:16" x14ac:dyDescent="0.3">
      <c r="A69" s="647" t="s">
        <v>99</v>
      </c>
      <c r="B69" s="449" t="s">
        <v>43</v>
      </c>
      <c r="C69" s="449" t="s">
        <v>100</v>
      </c>
      <c r="D69" s="450" t="s">
        <v>319</v>
      </c>
      <c r="E69" s="452">
        <v>111</v>
      </c>
      <c r="F69" s="453">
        <v>211000</v>
      </c>
      <c r="G69" s="452">
        <v>1000</v>
      </c>
      <c r="H69" s="451">
        <v>79592.929999999993</v>
      </c>
      <c r="I69" s="451"/>
      <c r="J69" s="451">
        <f>H69+I69</f>
        <v>79592.929999999993</v>
      </c>
      <c r="K69" s="451">
        <v>0</v>
      </c>
      <c r="L69" s="451"/>
      <c r="M69" s="451">
        <f t="shared" ref="M69:M106" si="5">K69+L69</f>
        <v>0</v>
      </c>
      <c r="N69" s="451"/>
      <c r="O69" s="451"/>
      <c r="P69" s="451">
        <f t="shared" ref="P69:P106" si="6">N69+O69</f>
        <v>0</v>
      </c>
    </row>
    <row r="70" spans="1:16" ht="36" x14ac:dyDescent="0.3">
      <c r="A70" s="36" t="s">
        <v>210</v>
      </c>
      <c r="B70" s="449" t="s">
        <v>43</v>
      </c>
      <c r="C70" s="449" t="s">
        <v>100</v>
      </c>
      <c r="D70" s="450" t="s">
        <v>101</v>
      </c>
      <c r="E70" s="452">
        <v>111</v>
      </c>
      <c r="F70" s="453">
        <v>266100</v>
      </c>
      <c r="G70" s="452">
        <v>1000</v>
      </c>
      <c r="H70" s="451">
        <v>7119.9699999999993</v>
      </c>
      <c r="I70" s="451"/>
      <c r="J70" s="451">
        <f>H70+I70</f>
        <v>7119.9699999999993</v>
      </c>
      <c r="K70" s="451">
        <v>0</v>
      </c>
      <c r="L70" s="451"/>
      <c r="M70" s="451">
        <f t="shared" si="5"/>
        <v>0</v>
      </c>
      <c r="N70" s="451">
        <v>0</v>
      </c>
      <c r="O70" s="451"/>
      <c r="P70" s="451">
        <f t="shared" si="6"/>
        <v>0</v>
      </c>
    </row>
    <row r="71" spans="1:16" ht="36" x14ac:dyDescent="0.3">
      <c r="A71" s="40" t="s">
        <v>49</v>
      </c>
      <c r="B71" s="449" t="s">
        <v>43</v>
      </c>
      <c r="C71" s="449" t="s">
        <v>100</v>
      </c>
      <c r="D71" s="450" t="s">
        <v>101</v>
      </c>
      <c r="E71" s="452">
        <v>112</v>
      </c>
      <c r="F71" s="453">
        <v>214000</v>
      </c>
      <c r="G71" s="452">
        <v>1000</v>
      </c>
      <c r="H71" s="451">
        <v>489390.01999999996</v>
      </c>
      <c r="I71" s="451"/>
      <c r="J71" s="451">
        <f t="shared" ref="J71:J107" si="7">H71+I71</f>
        <v>489390.01999999996</v>
      </c>
      <c r="K71" s="451">
        <v>20000</v>
      </c>
      <c r="L71" s="451"/>
      <c r="M71" s="451">
        <f t="shared" si="5"/>
        <v>20000</v>
      </c>
      <c r="N71" s="451">
        <v>20000</v>
      </c>
      <c r="O71" s="451"/>
      <c r="P71" s="451">
        <f t="shared" si="6"/>
        <v>20000</v>
      </c>
    </row>
    <row r="72" spans="1:16" ht="24" x14ac:dyDescent="0.3">
      <c r="A72" s="40" t="s">
        <v>79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226800</v>
      </c>
      <c r="G72" s="452">
        <v>1000</v>
      </c>
      <c r="H72" s="451">
        <v>43210</v>
      </c>
      <c r="I72" s="451"/>
      <c r="J72" s="451">
        <f t="shared" si="7"/>
        <v>43210</v>
      </c>
      <c r="K72" s="451">
        <v>0</v>
      </c>
      <c r="L72" s="451"/>
      <c r="M72" s="451">
        <f t="shared" si="5"/>
        <v>0</v>
      </c>
      <c r="N72" s="451">
        <v>0</v>
      </c>
      <c r="O72" s="451"/>
      <c r="P72" s="451">
        <f t="shared" si="6"/>
        <v>0</v>
      </c>
    </row>
    <row r="73" spans="1:16" x14ac:dyDescent="0.3">
      <c r="A73" s="647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1342564.15</v>
      </c>
      <c r="I73" s="451"/>
      <c r="J73" s="451">
        <f t="shared" si="7"/>
        <v>1342564.15</v>
      </c>
      <c r="K73" s="451">
        <v>1355613.59</v>
      </c>
      <c r="L73" s="451"/>
      <c r="M73" s="451">
        <f t="shared" si="5"/>
        <v>1355613.59</v>
      </c>
      <c r="N73" s="451">
        <v>1355613.59</v>
      </c>
      <c r="O73" s="451"/>
      <c r="P73" s="451">
        <f t="shared" si="6"/>
        <v>1355613.59</v>
      </c>
    </row>
    <row r="74" spans="1:16" x14ac:dyDescent="0.3">
      <c r="A74" s="647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7"/>
        <v>24037.07</v>
      </c>
      <c r="K74" s="451">
        <v>0</v>
      </c>
      <c r="L74" s="451"/>
      <c r="M74" s="451">
        <f t="shared" si="5"/>
        <v>0</v>
      </c>
      <c r="N74" s="451">
        <v>0</v>
      </c>
      <c r="O74" s="451"/>
      <c r="P74" s="451">
        <f t="shared" si="6"/>
        <v>0</v>
      </c>
    </row>
    <row r="75" spans="1:16" ht="24" x14ac:dyDescent="0.3">
      <c r="A75" s="40" t="s">
        <v>79</v>
      </c>
      <c r="B75" s="449" t="s">
        <v>43</v>
      </c>
      <c r="C75" s="449" t="s">
        <v>100</v>
      </c>
      <c r="D75" s="450" t="s">
        <v>101</v>
      </c>
      <c r="E75" s="452">
        <v>119</v>
      </c>
      <c r="F75" s="452">
        <v>226800</v>
      </c>
      <c r="G75" s="452">
        <v>1000</v>
      </c>
      <c r="H75" s="451">
        <v>13049.44</v>
      </c>
      <c r="I75" s="451"/>
      <c r="J75" s="451">
        <f t="shared" si="7"/>
        <v>13049.44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x14ac:dyDescent="0.3">
      <c r="A76" s="647" t="s">
        <v>53</v>
      </c>
      <c r="B76" s="449" t="s">
        <v>43</v>
      </c>
      <c r="C76" s="449" t="s">
        <v>100</v>
      </c>
      <c r="D76" s="450" t="s">
        <v>101</v>
      </c>
      <c r="E76" s="452">
        <v>244</v>
      </c>
      <c r="F76" s="452">
        <v>221100</v>
      </c>
      <c r="G76" s="452">
        <v>1000</v>
      </c>
      <c r="H76" s="451">
        <v>300</v>
      </c>
      <c r="I76" s="451"/>
      <c r="J76" s="451">
        <f t="shared" si="7"/>
        <v>300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81" t="s">
        <v>58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60</v>
      </c>
      <c r="G77" s="450" t="s">
        <v>48</v>
      </c>
      <c r="H77" s="451">
        <v>5708068.0700000003</v>
      </c>
      <c r="I77" s="451"/>
      <c r="J77" s="451">
        <f t="shared" si="7"/>
        <v>5708068.0700000003</v>
      </c>
      <c r="K77" s="451">
        <v>4226794.0999999996</v>
      </c>
      <c r="L77" s="451">
        <v>1876161.48</v>
      </c>
      <c r="M77" s="451">
        <f t="shared" si="5"/>
        <v>6102955.5800000001</v>
      </c>
      <c r="N77" s="451">
        <v>4420314.8899999997</v>
      </c>
      <c r="O77" s="451"/>
      <c r="P77" s="451">
        <f t="shared" si="6"/>
        <v>4420314.8899999997</v>
      </c>
    </row>
    <row r="78" spans="1:16" x14ac:dyDescent="0.3">
      <c r="A78" s="40" t="s">
        <v>61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62</v>
      </c>
      <c r="G78" s="450" t="s">
        <v>48</v>
      </c>
      <c r="H78" s="451">
        <v>1343722.52</v>
      </c>
      <c r="I78" s="451"/>
      <c r="J78" s="451">
        <f t="shared" si="7"/>
        <v>1343722.52</v>
      </c>
      <c r="K78" s="451">
        <v>1902380.6</v>
      </c>
      <c r="L78" s="451">
        <v>-423878.51</v>
      </c>
      <c r="M78" s="451">
        <f t="shared" si="5"/>
        <v>1478502.09</v>
      </c>
      <c r="N78" s="451">
        <v>1983351.63</v>
      </c>
      <c r="O78" s="451"/>
      <c r="P78" s="451">
        <f t="shared" si="6"/>
        <v>1983351.63</v>
      </c>
    </row>
    <row r="79" spans="1:16" x14ac:dyDescent="0.3">
      <c r="A79" s="40" t="s">
        <v>63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64</v>
      </c>
      <c r="G79" s="450" t="s">
        <v>48</v>
      </c>
      <c r="H79" s="451">
        <v>121057.60000000001</v>
      </c>
      <c r="I79" s="451"/>
      <c r="J79" s="451">
        <f t="shared" si="7"/>
        <v>121057.60000000001</v>
      </c>
      <c r="K79" s="451">
        <v>172092.96</v>
      </c>
      <c r="L79" s="451">
        <v>-52356.49</v>
      </c>
      <c r="M79" s="451">
        <f t="shared" si="5"/>
        <v>119736.47</v>
      </c>
      <c r="N79" s="451">
        <v>179678.2</v>
      </c>
      <c r="O79" s="451"/>
      <c r="P79" s="451">
        <f t="shared" si="6"/>
        <v>179678.2</v>
      </c>
    </row>
    <row r="80" spans="1:16" x14ac:dyDescent="0.3">
      <c r="A80" s="40" t="s">
        <v>65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66</v>
      </c>
      <c r="G80" s="450" t="s">
        <v>48</v>
      </c>
      <c r="H80" s="451">
        <v>182131.20000000001</v>
      </c>
      <c r="I80" s="451"/>
      <c r="J80" s="451">
        <f t="shared" si="7"/>
        <v>182131.20000000001</v>
      </c>
      <c r="K80" s="451">
        <v>295668.96000000002</v>
      </c>
      <c r="L80" s="451">
        <v>-129376.57</v>
      </c>
      <c r="M80" s="451">
        <f t="shared" si="5"/>
        <v>166292.39000000001</v>
      </c>
      <c r="N80" s="451">
        <v>308699.12</v>
      </c>
      <c r="O80" s="451"/>
      <c r="P80" s="451">
        <f t="shared" si="6"/>
        <v>308699.12</v>
      </c>
    </row>
    <row r="81" spans="1:16" x14ac:dyDescent="0.3">
      <c r="A81" s="81" t="s">
        <v>67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68</v>
      </c>
      <c r="G81" s="450" t="s">
        <v>48</v>
      </c>
      <c r="H81" s="451">
        <v>48037.41</v>
      </c>
      <c r="I81" s="451"/>
      <c r="J81" s="451">
        <f t="shared" si="7"/>
        <v>48037.41</v>
      </c>
      <c r="K81" s="451">
        <v>84527.22</v>
      </c>
      <c r="L81" s="451">
        <v>-31099.45</v>
      </c>
      <c r="M81" s="451">
        <f t="shared" si="5"/>
        <v>53427.770000000004</v>
      </c>
      <c r="N81" s="451">
        <v>86184.55</v>
      </c>
      <c r="O81" s="451"/>
      <c r="P81" s="451">
        <f t="shared" si="6"/>
        <v>86184.55</v>
      </c>
    </row>
    <row r="82" spans="1:16" ht="24" x14ac:dyDescent="0.3">
      <c r="A82" s="81" t="s">
        <v>289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288</v>
      </c>
      <c r="G82" s="450" t="s">
        <v>48</v>
      </c>
      <c r="H82" s="451">
        <v>56000</v>
      </c>
      <c r="I82" s="451">
        <v>-16546.650000000001</v>
      </c>
      <c r="J82" s="451">
        <f t="shared" si="7"/>
        <v>39453.35</v>
      </c>
      <c r="K82" s="451">
        <v>0</v>
      </c>
      <c r="L82" s="451"/>
      <c r="M82" s="451">
        <f t="shared" si="5"/>
        <v>0</v>
      </c>
      <c r="N82" s="451">
        <v>0</v>
      </c>
      <c r="O82" s="451"/>
      <c r="P82" s="451">
        <f t="shared" si="6"/>
        <v>0</v>
      </c>
    </row>
    <row r="83" spans="1:16" ht="24" x14ac:dyDescent="0.3">
      <c r="A83" s="40" t="s">
        <v>69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70</v>
      </c>
      <c r="G83" s="450" t="s">
        <v>48</v>
      </c>
      <c r="H83" s="451">
        <v>13000</v>
      </c>
      <c r="I83" s="451"/>
      <c r="J83" s="451">
        <f t="shared" si="7"/>
        <v>13000</v>
      </c>
      <c r="K83" s="451">
        <v>18000</v>
      </c>
      <c r="L83" s="451"/>
      <c r="M83" s="451">
        <f t="shared" si="5"/>
        <v>18000</v>
      </c>
      <c r="N83" s="451">
        <v>22500</v>
      </c>
      <c r="O83" s="451"/>
      <c r="P83" s="451">
        <f t="shared" si="6"/>
        <v>22500</v>
      </c>
    </row>
    <row r="84" spans="1:16" ht="24" x14ac:dyDescent="0.3">
      <c r="A84" s="81" t="s">
        <v>102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72</v>
      </c>
      <c r="G84" s="450" t="s">
        <v>48</v>
      </c>
      <c r="H84" s="451">
        <v>120200</v>
      </c>
      <c r="I84" s="451"/>
      <c r="J84" s="451">
        <f t="shared" si="7"/>
        <v>120200</v>
      </c>
      <c r="K84" s="451">
        <v>85500</v>
      </c>
      <c r="L84" s="451"/>
      <c r="M84" s="451">
        <f t="shared" si="5"/>
        <v>85500</v>
      </c>
      <c r="N84" s="451">
        <v>106875</v>
      </c>
      <c r="O84" s="451"/>
      <c r="P84" s="451">
        <f t="shared" si="6"/>
        <v>106875</v>
      </c>
    </row>
    <row r="85" spans="1:16" ht="24" x14ac:dyDescent="0.3">
      <c r="A85" s="40" t="s">
        <v>291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290</v>
      </c>
      <c r="G85" s="450" t="s">
        <v>48</v>
      </c>
      <c r="H85" s="451">
        <v>133819.6</v>
      </c>
      <c r="I85" s="451"/>
      <c r="J85" s="451">
        <f t="shared" si="7"/>
        <v>133819.6</v>
      </c>
      <c r="K85" s="451"/>
      <c r="L85" s="451"/>
      <c r="M85" s="451"/>
      <c r="N85" s="451"/>
      <c r="O85" s="451"/>
      <c r="P85" s="451"/>
    </row>
    <row r="86" spans="1:16" x14ac:dyDescent="0.3">
      <c r="A86" s="40" t="s">
        <v>73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74</v>
      </c>
      <c r="G86" s="450" t="s">
        <v>48</v>
      </c>
      <c r="H86" s="451">
        <v>170147.3</v>
      </c>
      <c r="I86" s="451"/>
      <c r="J86" s="451">
        <f t="shared" si="7"/>
        <v>170147.3</v>
      </c>
      <c r="K86" s="451">
        <v>100000</v>
      </c>
      <c r="L86" s="451"/>
      <c r="M86" s="451">
        <f t="shared" si="5"/>
        <v>100000</v>
      </c>
      <c r="N86" s="451">
        <v>100000</v>
      </c>
      <c r="O86" s="451"/>
      <c r="P86" s="451">
        <f t="shared" si="6"/>
        <v>100000</v>
      </c>
    </row>
    <row r="87" spans="1:16" x14ac:dyDescent="0.3">
      <c r="A87" s="40" t="s">
        <v>75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76</v>
      </c>
      <c r="G87" s="450" t="s">
        <v>48</v>
      </c>
      <c r="H87" s="451">
        <v>0</v>
      </c>
      <c r="I87" s="451"/>
      <c r="J87" s="451">
        <f t="shared" si="7"/>
        <v>0</v>
      </c>
      <c r="K87" s="454"/>
      <c r="L87" s="454"/>
      <c r="M87" s="451">
        <f t="shared" si="5"/>
        <v>0</v>
      </c>
      <c r="N87" s="454"/>
      <c r="O87" s="451"/>
      <c r="P87" s="451">
        <f t="shared" si="6"/>
        <v>0</v>
      </c>
    </row>
    <row r="88" spans="1:16" x14ac:dyDescent="0.3">
      <c r="A88" s="40" t="s">
        <v>77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78</v>
      </c>
      <c r="G88" s="450" t="s">
        <v>48</v>
      </c>
      <c r="H88" s="451">
        <v>69915.839999999997</v>
      </c>
      <c r="I88" s="451"/>
      <c r="J88" s="451">
        <f t="shared" si="7"/>
        <v>69915.839999999997</v>
      </c>
      <c r="K88" s="451">
        <v>99250</v>
      </c>
      <c r="L88" s="451"/>
      <c r="M88" s="451">
        <f t="shared" si="5"/>
        <v>99250</v>
      </c>
      <c r="N88" s="451">
        <v>124062.5</v>
      </c>
      <c r="O88" s="451"/>
      <c r="P88" s="451">
        <f t="shared" si="6"/>
        <v>124062.5</v>
      </c>
    </row>
    <row r="89" spans="1:16" x14ac:dyDescent="0.3">
      <c r="A89" s="647" t="s">
        <v>103</v>
      </c>
      <c r="B89" s="455" t="s">
        <v>43</v>
      </c>
      <c r="C89" s="455" t="s">
        <v>100</v>
      </c>
      <c r="D89" s="450" t="s">
        <v>101</v>
      </c>
      <c r="E89" s="650">
        <v>244</v>
      </c>
      <c r="F89" s="457">
        <v>226500</v>
      </c>
      <c r="G89" s="450" t="s">
        <v>48</v>
      </c>
      <c r="H89" s="451">
        <v>195300</v>
      </c>
      <c r="I89" s="451"/>
      <c r="J89" s="451">
        <f t="shared" si="7"/>
        <v>195300</v>
      </c>
      <c r="K89" s="451">
        <v>244125</v>
      </c>
      <c r="L89" s="451"/>
      <c r="M89" s="451">
        <f t="shared" si="5"/>
        <v>244125</v>
      </c>
      <c r="N89" s="451">
        <v>305156.25</v>
      </c>
      <c r="O89" s="451"/>
      <c r="P89" s="451">
        <f t="shared" si="6"/>
        <v>305156.25</v>
      </c>
    </row>
    <row r="90" spans="1:16" ht="24" x14ac:dyDescent="0.3">
      <c r="A90" s="40" t="s">
        <v>79</v>
      </c>
      <c r="B90" s="455" t="s">
        <v>43</v>
      </c>
      <c r="C90" s="455" t="s">
        <v>100</v>
      </c>
      <c r="D90" s="450" t="s">
        <v>101</v>
      </c>
      <c r="E90" s="650">
        <v>244</v>
      </c>
      <c r="F90" s="457">
        <v>226800</v>
      </c>
      <c r="G90" s="450" t="s">
        <v>48</v>
      </c>
      <c r="H90" s="451">
        <v>333915</v>
      </c>
      <c r="I90" s="451"/>
      <c r="J90" s="451">
        <f t="shared" si="7"/>
        <v>333915</v>
      </c>
      <c r="K90" s="451">
        <v>337000</v>
      </c>
      <c r="L90" s="451"/>
      <c r="M90" s="451">
        <f t="shared" si="5"/>
        <v>337000</v>
      </c>
      <c r="N90" s="451">
        <v>337000</v>
      </c>
      <c r="O90" s="451"/>
      <c r="P90" s="451">
        <f t="shared" si="6"/>
        <v>337000</v>
      </c>
    </row>
    <row r="91" spans="1:16" x14ac:dyDescent="0.3">
      <c r="A91" s="40" t="s">
        <v>81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82</v>
      </c>
      <c r="G91" s="450" t="s">
        <v>48</v>
      </c>
      <c r="H91" s="451">
        <v>111496</v>
      </c>
      <c r="I91" s="451"/>
      <c r="J91" s="451">
        <f t="shared" si="7"/>
        <v>111496</v>
      </c>
      <c r="K91" s="451">
        <v>100000</v>
      </c>
      <c r="L91" s="451"/>
      <c r="M91" s="451">
        <f t="shared" si="5"/>
        <v>100000</v>
      </c>
      <c r="N91" s="451">
        <v>100000</v>
      </c>
      <c r="O91" s="451"/>
      <c r="P91" s="451">
        <f t="shared" si="6"/>
        <v>100000</v>
      </c>
    </row>
    <row r="92" spans="1:16" x14ac:dyDescent="0.3">
      <c r="A92" s="40" t="s">
        <v>104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105</v>
      </c>
      <c r="G92" s="450" t="s">
        <v>48</v>
      </c>
      <c r="H92" s="451">
        <v>14000</v>
      </c>
      <c r="I92" s="451"/>
      <c r="J92" s="451">
        <f t="shared" si="7"/>
        <v>14000</v>
      </c>
      <c r="K92" s="451">
        <v>14000</v>
      </c>
      <c r="L92" s="451"/>
      <c r="M92" s="451">
        <f t="shared" si="5"/>
        <v>14000</v>
      </c>
      <c r="N92" s="451">
        <v>16000</v>
      </c>
      <c r="O92" s="451"/>
      <c r="P92" s="451">
        <f t="shared" si="6"/>
        <v>16000</v>
      </c>
    </row>
    <row r="93" spans="1:16" ht="24" x14ac:dyDescent="0.3">
      <c r="A93" s="40" t="s">
        <v>83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84</v>
      </c>
      <c r="G93" s="450" t="s">
        <v>48</v>
      </c>
      <c r="H93" s="451">
        <v>84163</v>
      </c>
      <c r="I93" s="451"/>
      <c r="J93" s="451">
        <f t="shared" si="7"/>
        <v>84163</v>
      </c>
      <c r="K93" s="451">
        <v>40000</v>
      </c>
      <c r="L93" s="451"/>
      <c r="M93" s="451">
        <f t="shared" si="5"/>
        <v>40000</v>
      </c>
      <c r="N93" s="451">
        <v>40000</v>
      </c>
      <c r="O93" s="451"/>
      <c r="P93" s="451">
        <f t="shared" si="6"/>
        <v>40000</v>
      </c>
    </row>
    <row r="94" spans="1:16" x14ac:dyDescent="0.3">
      <c r="A94" s="82" t="s">
        <v>85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86</v>
      </c>
      <c r="G94" s="450" t="s">
        <v>48</v>
      </c>
      <c r="H94" s="451">
        <v>12890.720000000001</v>
      </c>
      <c r="I94" s="451"/>
      <c r="J94" s="451">
        <f t="shared" si="7"/>
        <v>12890.720000000001</v>
      </c>
      <c r="K94" s="451">
        <v>30000</v>
      </c>
      <c r="L94" s="451"/>
      <c r="M94" s="451">
        <f t="shared" si="5"/>
        <v>30000</v>
      </c>
      <c r="N94" s="451">
        <v>30000</v>
      </c>
      <c r="O94" s="451"/>
      <c r="P94" s="451">
        <f t="shared" si="6"/>
        <v>30000</v>
      </c>
    </row>
    <row r="95" spans="1:16" ht="24" x14ac:dyDescent="0.3">
      <c r="A95" s="82" t="s">
        <v>312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311</v>
      </c>
      <c r="G95" s="450" t="s">
        <v>48</v>
      </c>
      <c r="H95" s="451">
        <v>25800</v>
      </c>
      <c r="I95" s="451"/>
      <c r="J95" s="451">
        <f t="shared" si="7"/>
        <v>25800</v>
      </c>
      <c r="K95" s="451">
        <v>0</v>
      </c>
      <c r="L95" s="451"/>
      <c r="M95" s="451">
        <f t="shared" si="5"/>
        <v>0</v>
      </c>
      <c r="N95" s="451">
        <v>0</v>
      </c>
      <c r="O95" s="451"/>
      <c r="P95" s="451">
        <f t="shared" si="6"/>
        <v>0</v>
      </c>
    </row>
    <row r="96" spans="1:16" x14ac:dyDescent="0.3">
      <c r="A96" s="82" t="s">
        <v>220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219</v>
      </c>
      <c r="G96" s="450" t="s">
        <v>48</v>
      </c>
      <c r="H96" s="451">
        <v>15800</v>
      </c>
      <c r="I96" s="451"/>
      <c r="J96" s="451">
        <f t="shared" si="7"/>
        <v>15800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40" t="s">
        <v>89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90</v>
      </c>
      <c r="G97" s="450" t="s">
        <v>48</v>
      </c>
      <c r="H97" s="451">
        <v>76025</v>
      </c>
      <c r="I97" s="451"/>
      <c r="J97" s="451">
        <f t="shared" si="7"/>
        <v>76025</v>
      </c>
      <c r="K97" s="451">
        <v>40000</v>
      </c>
      <c r="L97" s="451"/>
      <c r="M97" s="451">
        <f t="shared" si="5"/>
        <v>40000</v>
      </c>
      <c r="N97" s="451">
        <v>40000</v>
      </c>
      <c r="O97" s="451"/>
      <c r="P97" s="451">
        <f t="shared" si="6"/>
        <v>40000</v>
      </c>
    </row>
    <row r="98" spans="1:16" x14ac:dyDescent="0.3">
      <c r="A98" s="40" t="s">
        <v>106</v>
      </c>
      <c r="B98" s="459" t="s">
        <v>43</v>
      </c>
      <c r="C98" s="459" t="s">
        <v>100</v>
      </c>
      <c r="D98" s="450" t="s">
        <v>101</v>
      </c>
      <c r="E98" s="458" t="s">
        <v>54</v>
      </c>
      <c r="F98" s="458" t="s">
        <v>107</v>
      </c>
      <c r="G98" s="450" t="s">
        <v>48</v>
      </c>
      <c r="H98" s="451">
        <v>0</v>
      </c>
      <c r="I98" s="451"/>
      <c r="J98" s="451">
        <f t="shared" si="7"/>
        <v>0</v>
      </c>
      <c r="K98" s="451">
        <v>22500</v>
      </c>
      <c r="L98" s="451"/>
      <c r="M98" s="451">
        <f t="shared" si="5"/>
        <v>22500</v>
      </c>
      <c r="N98" s="451">
        <v>22500</v>
      </c>
      <c r="O98" s="451"/>
      <c r="P98" s="451">
        <f t="shared" si="6"/>
        <v>22500</v>
      </c>
    </row>
    <row r="99" spans="1:16" x14ac:dyDescent="0.3">
      <c r="A99" s="40" t="s">
        <v>91</v>
      </c>
      <c r="B99" s="449" t="s">
        <v>43</v>
      </c>
      <c r="C99" s="449" t="s">
        <v>100</v>
      </c>
      <c r="D99" s="450" t="s">
        <v>101</v>
      </c>
      <c r="E99" s="460" t="s">
        <v>54</v>
      </c>
      <c r="F99" s="460" t="s">
        <v>92</v>
      </c>
      <c r="G99" s="460" t="s">
        <v>48</v>
      </c>
      <c r="H99" s="451">
        <v>63935.05</v>
      </c>
      <c r="I99" s="451">
        <v>16546.650000000001</v>
      </c>
      <c r="J99" s="451">
        <f t="shared" si="7"/>
        <v>80481.700000000012</v>
      </c>
      <c r="K99" s="451">
        <v>80000</v>
      </c>
      <c r="L99" s="451"/>
      <c r="M99" s="451">
        <f t="shared" si="5"/>
        <v>80000</v>
      </c>
      <c r="N99" s="451">
        <v>80000</v>
      </c>
      <c r="O99" s="451"/>
      <c r="P99" s="451">
        <f t="shared" si="6"/>
        <v>80000</v>
      </c>
    </row>
    <row r="100" spans="1:16" ht="24" x14ac:dyDescent="0.3">
      <c r="A100" s="40" t="s">
        <v>278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275</v>
      </c>
      <c r="G100" s="460" t="s">
        <v>48</v>
      </c>
      <c r="H100" s="451">
        <v>29461.06</v>
      </c>
      <c r="I100" s="451"/>
      <c r="J100" s="451">
        <f t="shared" si="7"/>
        <v>29461.06</v>
      </c>
      <c r="K100" s="451">
        <v>0</v>
      </c>
      <c r="L100" s="451"/>
      <c r="M100" s="451">
        <f t="shared" si="5"/>
        <v>0</v>
      </c>
      <c r="N100" s="451">
        <v>0</v>
      </c>
      <c r="O100" s="451"/>
      <c r="P100" s="451">
        <f t="shared" si="6"/>
        <v>0</v>
      </c>
    </row>
    <row r="101" spans="1:16" ht="24" x14ac:dyDescent="0.3">
      <c r="A101" s="40" t="s">
        <v>279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277</v>
      </c>
      <c r="G101" s="460" t="s">
        <v>48</v>
      </c>
      <c r="H101" s="451">
        <v>10438</v>
      </c>
      <c r="I101" s="451"/>
      <c r="J101" s="451">
        <f t="shared" si="7"/>
        <v>10438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x14ac:dyDescent="0.3">
      <c r="A102" s="40" t="s">
        <v>93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95</v>
      </c>
      <c r="G102" s="461" t="s">
        <v>48</v>
      </c>
      <c r="H102" s="451">
        <v>60238</v>
      </c>
      <c r="I102" s="451"/>
      <c r="J102" s="451">
        <f t="shared" si="7"/>
        <v>60238</v>
      </c>
      <c r="K102" s="451">
        <v>60238</v>
      </c>
      <c r="L102" s="451"/>
      <c r="M102" s="451">
        <f t="shared" si="5"/>
        <v>60238</v>
      </c>
      <c r="N102" s="451">
        <v>60238</v>
      </c>
      <c r="O102" s="451"/>
      <c r="P102" s="451">
        <f t="shared" si="6"/>
        <v>60238</v>
      </c>
    </row>
    <row r="103" spans="1:16" x14ac:dyDescent="0.3">
      <c r="A103" s="40" t="s">
        <v>108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97</v>
      </c>
      <c r="G103" s="461" t="s">
        <v>48</v>
      </c>
      <c r="H103" s="451">
        <v>25281</v>
      </c>
      <c r="I103" s="451"/>
      <c r="J103" s="451">
        <f t="shared" si="7"/>
        <v>25281</v>
      </c>
      <c r="K103" s="451">
        <v>25281</v>
      </c>
      <c r="L103" s="451"/>
      <c r="M103" s="451">
        <f t="shared" si="5"/>
        <v>25281</v>
      </c>
      <c r="N103" s="451">
        <v>25281</v>
      </c>
      <c r="O103" s="451"/>
      <c r="P103" s="451">
        <f t="shared" si="6"/>
        <v>25281</v>
      </c>
    </row>
    <row r="104" spans="1:16" x14ac:dyDescent="0.3">
      <c r="A104" s="40" t="s">
        <v>109</v>
      </c>
      <c r="B104" s="449" t="s">
        <v>43</v>
      </c>
      <c r="C104" s="449" t="s">
        <v>100</v>
      </c>
      <c r="D104" s="450" t="s">
        <v>101</v>
      </c>
      <c r="E104" s="450" t="s">
        <v>110</v>
      </c>
      <c r="F104" s="461" t="s">
        <v>111</v>
      </c>
      <c r="G104" s="461" t="s">
        <v>48</v>
      </c>
      <c r="H104" s="451">
        <v>37790</v>
      </c>
      <c r="I104" s="451"/>
      <c r="J104" s="451">
        <f t="shared" si="7"/>
        <v>37790</v>
      </c>
      <c r="K104" s="451">
        <v>37790</v>
      </c>
      <c r="L104" s="451"/>
      <c r="M104" s="451">
        <f t="shared" si="5"/>
        <v>37790</v>
      </c>
      <c r="N104" s="451">
        <v>37790</v>
      </c>
      <c r="O104" s="451"/>
      <c r="P104" s="451">
        <f t="shared" si="6"/>
        <v>37790</v>
      </c>
    </row>
    <row r="105" spans="1:16" ht="24" x14ac:dyDescent="0.3">
      <c r="A105" s="40" t="s">
        <v>327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326</v>
      </c>
      <c r="G105" s="461" t="s">
        <v>48</v>
      </c>
      <c r="H105" s="451">
        <v>0.01</v>
      </c>
      <c r="I105" s="451"/>
      <c r="J105" s="451">
        <f t="shared" si="7"/>
        <v>0.01</v>
      </c>
      <c r="K105" s="451"/>
      <c r="L105" s="451"/>
      <c r="M105" s="451"/>
      <c r="N105" s="451"/>
      <c r="O105" s="451"/>
      <c r="P105" s="451"/>
    </row>
    <row r="106" spans="1:16" ht="24" x14ac:dyDescent="0.3">
      <c r="A106" s="40" t="s">
        <v>229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228</v>
      </c>
      <c r="G106" s="461" t="s">
        <v>48</v>
      </c>
      <c r="H106" s="451">
        <v>177.02</v>
      </c>
      <c r="I106" s="451"/>
      <c r="J106" s="451">
        <f t="shared" si="7"/>
        <v>177.02</v>
      </c>
      <c r="K106" s="451">
        <v>0</v>
      </c>
      <c r="L106" s="451"/>
      <c r="M106" s="451">
        <f t="shared" si="5"/>
        <v>0</v>
      </c>
      <c r="N106" s="451">
        <v>0</v>
      </c>
      <c r="O106" s="451"/>
      <c r="P106" s="451">
        <f t="shared" si="6"/>
        <v>0</v>
      </c>
    </row>
    <row r="107" spans="1:16" x14ac:dyDescent="0.3">
      <c r="A107" s="40" t="s">
        <v>122</v>
      </c>
      <c r="B107" s="449" t="s">
        <v>43</v>
      </c>
      <c r="C107" s="449" t="s">
        <v>123</v>
      </c>
      <c r="D107" s="450" t="s">
        <v>101</v>
      </c>
      <c r="E107" s="450" t="s">
        <v>54</v>
      </c>
      <c r="F107" s="461" t="s">
        <v>124</v>
      </c>
      <c r="G107" s="461" t="s">
        <v>48</v>
      </c>
      <c r="H107" s="451">
        <v>4200</v>
      </c>
      <c r="I107" s="451"/>
      <c r="J107" s="451">
        <f t="shared" si="7"/>
        <v>4200</v>
      </c>
      <c r="K107" s="451"/>
      <c r="L107" s="451"/>
      <c r="M107" s="451"/>
      <c r="N107" s="451"/>
      <c r="O107" s="451"/>
      <c r="P107" s="451"/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SUM(H68:H107)</f>
        <v>15547939.729999999</v>
      </c>
      <c r="I108" s="496">
        <f t="shared" ref="I108:J108" si="8">SUM(I68:I107)</f>
        <v>0</v>
      </c>
      <c r="J108" s="496">
        <f t="shared" si="8"/>
        <v>15547939.729999997</v>
      </c>
      <c r="K108" s="496">
        <f t="shared" ref="K108:P108" si="9">SUM(K68:K106)</f>
        <v>13879548.150000002</v>
      </c>
      <c r="L108" s="496">
        <f t="shared" si="9"/>
        <v>1239450.46</v>
      </c>
      <c r="M108" s="496">
        <f t="shared" si="9"/>
        <v>15118998.610000001</v>
      </c>
      <c r="N108" s="496">
        <f t="shared" si="9"/>
        <v>14290031.449999997</v>
      </c>
      <c r="O108" s="496">
        <f t="shared" si="9"/>
        <v>0</v>
      </c>
      <c r="P108" s="496">
        <f t="shared" si="9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10">SUM(I110)</f>
        <v>0</v>
      </c>
      <c r="J111" s="497">
        <f t="shared" si="10"/>
        <v>5000000</v>
      </c>
      <c r="K111" s="497">
        <f t="shared" si="10"/>
        <v>5800000</v>
      </c>
      <c r="L111" s="497">
        <f t="shared" si="10"/>
        <v>0</v>
      </c>
      <c r="M111" s="497">
        <f t="shared" si="10"/>
        <v>5800000</v>
      </c>
      <c r="N111" s="497">
        <f t="shared" si="10"/>
        <v>5800000</v>
      </c>
      <c r="O111" s="497">
        <f t="shared" si="10"/>
        <v>0</v>
      </c>
      <c r="P111" s="497">
        <f t="shared" si="10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1">SUM(K114:K116)</f>
        <v>0</v>
      </c>
      <c r="L117" s="59"/>
      <c r="M117" s="59"/>
      <c r="N117" s="59">
        <f t="shared" si="11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2">SUM(K118:K121)</f>
        <v>0</v>
      </c>
      <c r="L122" s="83"/>
      <c r="M122" s="83"/>
      <c r="N122" s="83">
        <f t="shared" si="12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3">K117+K122</f>
        <v>0</v>
      </c>
      <c r="L123" s="101"/>
      <c r="M123" s="101"/>
      <c r="N123" s="101">
        <f t="shared" si="13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4">SUM(K125:K126)</f>
        <v>0</v>
      </c>
      <c r="L127" s="121"/>
      <c r="M127" s="121"/>
      <c r="N127" s="121">
        <f t="shared" si="14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24120217.399999999</v>
      </c>
      <c r="I130" s="451"/>
      <c r="J130" s="451">
        <f t="shared" ref="J130:J133" si="15">H130+I130</f>
        <v>24120217.399999999</v>
      </c>
      <c r="K130" s="451">
        <v>0</v>
      </c>
      <c r="L130" s="451"/>
      <c r="M130" s="451">
        <f t="shared" ref="M130:M133" si="16">K130+L130</f>
        <v>0</v>
      </c>
      <c r="N130" s="451">
        <v>0</v>
      </c>
      <c r="O130" s="451"/>
      <c r="P130" s="451">
        <f t="shared" ref="P130:P143" si="17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95852.71</v>
      </c>
      <c r="I131" s="451"/>
      <c r="J131" s="451">
        <f t="shared" si="15"/>
        <v>95852.71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7313253.1699999999</v>
      </c>
      <c r="I132" s="451"/>
      <c r="J132" s="451">
        <f t="shared" si="15"/>
        <v>7313253.1699999999</v>
      </c>
      <c r="K132" s="451">
        <v>0</v>
      </c>
      <c r="L132" s="451"/>
      <c r="M132" s="451">
        <f t="shared" si="16"/>
        <v>0</v>
      </c>
      <c r="N132" s="451">
        <v>0</v>
      </c>
      <c r="O132" s="451"/>
      <c r="P132" s="451">
        <f t="shared" si="17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5"/>
        <v>47000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31576323.280000001</v>
      </c>
      <c r="I134" s="495">
        <f t="shared" ref="I134:P134" si="18">SUM(I130:I133)</f>
        <v>0</v>
      </c>
      <c r="J134" s="495">
        <f t="shared" si="18"/>
        <v>31576323.280000001</v>
      </c>
      <c r="K134" s="495">
        <f t="shared" si="18"/>
        <v>0</v>
      </c>
      <c r="L134" s="495">
        <f t="shared" si="18"/>
        <v>0</v>
      </c>
      <c r="M134" s="495">
        <f t="shared" si="18"/>
        <v>0</v>
      </c>
      <c r="N134" s="495">
        <f t="shared" si="18"/>
        <v>0</v>
      </c>
      <c r="O134" s="495">
        <f t="shared" si="18"/>
        <v>0</v>
      </c>
      <c r="P134" s="495">
        <f t="shared" si="18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40625138.25</v>
      </c>
      <c r="I135" s="451"/>
      <c r="J135" s="451">
        <f t="shared" ref="J135:J143" si="19">H135+I135</f>
        <v>40625138.25</v>
      </c>
      <c r="K135" s="451">
        <v>0</v>
      </c>
      <c r="L135" s="451"/>
      <c r="M135" s="451">
        <f t="shared" ref="M135:M143" si="20">K135+L135</f>
        <v>0</v>
      </c>
      <c r="N135" s="451">
        <v>0</v>
      </c>
      <c r="O135" s="451"/>
      <c r="P135" s="451">
        <f t="shared" si="17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151071.72999999998</v>
      </c>
      <c r="I136" s="451"/>
      <c r="J136" s="451">
        <f t="shared" si="19"/>
        <v>151071.72999999998</v>
      </c>
      <c r="K136" s="451"/>
      <c r="L136" s="451"/>
      <c r="M136" s="451"/>
      <c r="N136" s="451"/>
      <c r="O136" s="451"/>
      <c r="P136" s="451"/>
    </row>
    <row r="137" spans="1:16" ht="36" x14ac:dyDescent="0.3">
      <c r="A137" s="636" t="s">
        <v>402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401</v>
      </c>
      <c r="G137" s="461" t="s">
        <v>180</v>
      </c>
      <c r="H137" s="451">
        <v>6962.13</v>
      </c>
      <c r="I137" s="451"/>
      <c r="J137" s="451">
        <f t="shared" si="19"/>
        <v>6962.13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12166044.17</v>
      </c>
      <c r="I138" s="451"/>
      <c r="J138" s="451">
        <f t="shared" si="19"/>
        <v>12166044.17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/>
      <c r="J143" s="451">
        <f t="shared" si="19"/>
        <v>4200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SUM(H135:H143)</f>
        <v>54682261.190000005</v>
      </c>
      <c r="I144" s="495">
        <f t="shared" ref="I144:P144" si="21">SUM(I135:I143)</f>
        <v>0</v>
      </c>
      <c r="J144" s="495">
        <f t="shared" si="21"/>
        <v>54682261.190000005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H134+H144</f>
        <v>86258584.469999999</v>
      </c>
      <c r="I145" s="495">
        <f t="shared" ref="I145:P145" si="22">I134+I144</f>
        <v>0</v>
      </c>
      <c r="J145" s="495">
        <f t="shared" si="22"/>
        <v>86258584.469999999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368748</v>
      </c>
      <c r="I177" s="451"/>
      <c r="J177" s="451">
        <f t="shared" ref="J177:J182" si="46">H177+I177</f>
        <v>368748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1299961.8</v>
      </c>
      <c r="I178" s="451"/>
      <c r="J178" s="451">
        <f t="shared" si="46"/>
        <v>1299961.8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40972</v>
      </c>
      <c r="I180" s="451"/>
      <c r="J180" s="451">
        <f>H180+I180</f>
        <v>40972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144440.20000000001</v>
      </c>
      <c r="I181" s="451"/>
      <c r="J181" s="451">
        <f t="shared" si="46"/>
        <v>144440.20000000001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497123.82999999996</v>
      </c>
      <c r="I185" s="451"/>
      <c r="J185" s="451">
        <f>SUM(H185:I185)</f>
        <v>497123.82999999996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9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98561.8</v>
      </c>
      <c r="I187" s="451"/>
      <c r="J187" s="451">
        <f t="shared" si="50"/>
        <v>98561.8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ht="24" x14ac:dyDescent="0.3">
      <c r="A189" s="635" t="s">
        <v>400</v>
      </c>
      <c r="B189" s="133" t="s">
        <v>43</v>
      </c>
      <c r="C189" s="133" t="s">
        <v>243</v>
      </c>
      <c r="D189" s="134" t="s">
        <v>242</v>
      </c>
      <c r="E189" s="134" t="s">
        <v>54</v>
      </c>
      <c r="F189" s="346" t="s">
        <v>213</v>
      </c>
      <c r="G189" s="132" t="s">
        <v>244</v>
      </c>
      <c r="H189" s="451">
        <v>320</v>
      </c>
      <c r="I189" s="451"/>
      <c r="J189" s="451">
        <f t="shared" si="50"/>
        <v>320</v>
      </c>
      <c r="K189" s="451"/>
      <c r="L189" s="451"/>
      <c r="M189" s="451"/>
      <c r="N189" s="451"/>
      <c r="O189" s="463"/>
      <c r="P189" s="451"/>
    </row>
    <row r="190" spans="1:16" x14ac:dyDescent="0.3">
      <c r="A190" s="708" t="s">
        <v>246</v>
      </c>
      <c r="B190" s="709"/>
      <c r="C190" s="709"/>
      <c r="D190" s="709"/>
      <c r="E190" s="709"/>
      <c r="F190" s="709"/>
      <c r="G190" s="710"/>
      <c r="H190" s="495">
        <f>SUM(H185:H189)</f>
        <v>623100.36</v>
      </c>
      <c r="I190" s="495">
        <f t="shared" ref="I190:P190" si="51">SUM(I185:I189)</f>
        <v>0</v>
      </c>
      <c r="J190" s="495">
        <f t="shared" si="51"/>
        <v>623100.36</v>
      </c>
      <c r="K190" s="495">
        <f t="shared" si="51"/>
        <v>0</v>
      </c>
      <c r="L190" s="495">
        <f t="shared" si="51"/>
        <v>0</v>
      </c>
      <c r="M190" s="495">
        <f t="shared" si="51"/>
        <v>0</v>
      </c>
      <c r="N190" s="495">
        <f t="shared" si="51"/>
        <v>0</v>
      </c>
      <c r="O190" s="495">
        <f t="shared" si="51"/>
        <v>0</v>
      </c>
      <c r="P190" s="495">
        <f t="shared" si="51"/>
        <v>0</v>
      </c>
    </row>
    <row r="191" spans="1:16" x14ac:dyDescent="0.3">
      <c r="A191" s="701" t="s">
        <v>131</v>
      </c>
      <c r="B191" s="701"/>
      <c r="C191" s="701"/>
      <c r="D191" s="701"/>
      <c r="E191" s="701"/>
      <c r="F191" s="701"/>
      <c r="G191" s="701"/>
      <c r="H191" s="103">
        <f t="shared" ref="H191:P191" si="52">H66+H108+H111+H123+H127+H160+H166+H145+H169+H175+H153+H149+H157+H183+H190</f>
        <v>137660870.99000001</v>
      </c>
      <c r="I191" s="103">
        <f t="shared" si="52"/>
        <v>0</v>
      </c>
      <c r="J191" s="103">
        <f t="shared" si="52"/>
        <v>137660870.99000001</v>
      </c>
      <c r="K191" s="103">
        <f t="shared" si="52"/>
        <v>33521479.18</v>
      </c>
      <c r="L191" s="103">
        <f t="shared" si="52"/>
        <v>463382.64999999991</v>
      </c>
      <c r="M191" s="103">
        <f t="shared" si="52"/>
        <v>33984861.829999998</v>
      </c>
      <c r="N191" s="103">
        <f t="shared" si="52"/>
        <v>34259965.640000001</v>
      </c>
      <c r="O191" s="103">
        <f t="shared" si="52"/>
        <v>0</v>
      </c>
      <c r="P191" s="103">
        <f t="shared" si="52"/>
        <v>34259965.640000001</v>
      </c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645"/>
      <c r="C194" s="645"/>
      <c r="D194" s="645"/>
      <c r="E194" s="645"/>
      <c r="F194" s="645"/>
      <c r="G194" s="645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389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F195:G195"/>
    <mergeCell ref="B196:D196"/>
    <mergeCell ref="F196:G196"/>
    <mergeCell ref="F197:G197"/>
    <mergeCell ref="B198:D198"/>
    <mergeCell ref="F198:G198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90:G190"/>
    <mergeCell ref="A191:G191"/>
    <mergeCell ref="E192:G192"/>
    <mergeCell ref="A161:P161"/>
    <mergeCell ref="A134:G134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A128:P129"/>
    <mergeCell ref="A66:G66"/>
    <mergeCell ref="A67:P67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35:P35"/>
    <mergeCell ref="F14:N14"/>
    <mergeCell ref="B23:I23"/>
    <mergeCell ref="B26:G27"/>
    <mergeCell ref="B28:G28"/>
    <mergeCell ref="B29:G29"/>
    <mergeCell ref="A32:A33"/>
    <mergeCell ref="B32:B33"/>
    <mergeCell ref="C32:C33"/>
    <mergeCell ref="D32:D33"/>
    <mergeCell ref="E32:E33"/>
    <mergeCell ref="F32:F33"/>
    <mergeCell ref="G32:G33"/>
    <mergeCell ref="H32:J32"/>
    <mergeCell ref="K32:M32"/>
    <mergeCell ref="N32:P32"/>
  </mergeCells>
  <pageMargins left="0.47244094488188981" right="0.15748031496062992" top="0.22" bottom="0.15748031496062992" header="0.15748031496062992" footer="0.17"/>
  <pageSetup paperSize="9" scale="53" fitToHeight="4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8"/>
  <sheetViews>
    <sheetView tabSelected="1" zoomScale="70" zoomScaleNormal="70" workbookViewId="0">
      <selection activeCell="I144" sqref="I144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20.3320312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492" t="s">
        <v>409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"/>
      <c r="B22" s="1"/>
      <c r="C22" s="12"/>
      <c r="D22" s="12"/>
      <c r="E22" s="12"/>
      <c r="F22" s="12"/>
      <c r="G22" s="12"/>
      <c r="H22" s="12"/>
      <c r="I22" s="12"/>
      <c r="J22" s="12"/>
      <c r="K22" s="1"/>
      <c r="L22" s="1"/>
      <c r="M22" s="1"/>
      <c r="N22" s="1"/>
    </row>
    <row r="23" spans="1:16" ht="15" thickBot="1" x14ac:dyDescent="0.35">
      <c r="B23" s="747" t="s">
        <v>410</v>
      </c>
      <c r="C23" s="747"/>
      <c r="D23" s="747"/>
      <c r="E23" s="747"/>
      <c r="F23" s="747"/>
      <c r="G23" s="747"/>
      <c r="H23" s="747"/>
      <c r="I23" s="747"/>
      <c r="J23" s="494" t="str">
        <f>H19</f>
        <v>18 ноября 2025</v>
      </c>
      <c r="K23" s="1"/>
      <c r="L23" s="1"/>
      <c r="M23" s="1"/>
      <c r="P23" s="653" t="s">
        <v>13</v>
      </c>
    </row>
    <row r="24" spans="1:1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L24" s="656"/>
      <c r="M24" s="656"/>
      <c r="O24" s="656" t="s">
        <v>14</v>
      </c>
      <c r="P24" s="490" t="s">
        <v>15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656"/>
      <c r="M25" s="656"/>
      <c r="O25" s="656" t="s">
        <v>16</v>
      </c>
      <c r="P25" s="491" t="str">
        <f>H19</f>
        <v>18 ноября 2025</v>
      </c>
    </row>
    <row r="26" spans="1:16" x14ac:dyDescent="0.3">
      <c r="A26" s="478"/>
      <c r="B26" s="741" t="s">
        <v>17</v>
      </c>
      <c r="C26" s="741"/>
      <c r="D26" s="741"/>
      <c r="E26" s="741"/>
      <c r="F26" s="741"/>
      <c r="G26" s="741"/>
      <c r="H26" s="657"/>
      <c r="I26" s="657"/>
      <c r="J26" s="657"/>
      <c r="K26" s="480"/>
      <c r="L26" s="660"/>
      <c r="M26" s="660"/>
      <c r="N26" s="480"/>
      <c r="O26" s="660" t="s">
        <v>18</v>
      </c>
      <c r="P26" s="482">
        <v>77446968</v>
      </c>
    </row>
    <row r="27" spans="1:16" x14ac:dyDescent="0.3">
      <c r="A27" s="2" t="s">
        <v>19</v>
      </c>
      <c r="B27" s="742"/>
      <c r="C27" s="742"/>
      <c r="D27" s="742"/>
      <c r="E27" s="742"/>
      <c r="F27" s="742"/>
      <c r="G27" s="742"/>
      <c r="H27" s="657"/>
      <c r="I27" s="657"/>
      <c r="J27" s="657"/>
      <c r="K27" s="480"/>
      <c r="L27" s="660"/>
      <c r="M27" s="660"/>
      <c r="N27" s="480"/>
      <c r="O27" s="660"/>
      <c r="P27" s="482"/>
    </row>
    <row r="28" spans="1:16" x14ac:dyDescent="0.3">
      <c r="A28" s="2" t="s">
        <v>20</v>
      </c>
      <c r="B28" s="743" t="s">
        <v>21</v>
      </c>
      <c r="C28" s="743"/>
      <c r="D28" s="743"/>
      <c r="E28" s="743"/>
      <c r="F28" s="743"/>
      <c r="G28" s="743"/>
      <c r="H28" s="4"/>
      <c r="I28" s="4"/>
      <c r="J28" s="4"/>
      <c r="K28" s="480"/>
      <c r="L28" s="660"/>
      <c r="M28" s="660"/>
      <c r="N28" s="480"/>
      <c r="O28" s="660"/>
      <c r="P28" s="482"/>
    </row>
    <row r="29" spans="1:16" x14ac:dyDescent="0.3">
      <c r="A29" s="2" t="s">
        <v>22</v>
      </c>
      <c r="B29" s="743" t="s">
        <v>21</v>
      </c>
      <c r="C29" s="743"/>
      <c r="D29" s="743"/>
      <c r="E29" s="743"/>
      <c r="F29" s="743"/>
      <c r="G29" s="743"/>
      <c r="H29" s="4"/>
      <c r="I29" s="4"/>
      <c r="J29" s="4"/>
      <c r="K29" s="480"/>
      <c r="L29" s="660"/>
      <c r="M29" s="660"/>
      <c r="N29" s="480"/>
      <c r="O29" s="660" t="s">
        <v>23</v>
      </c>
      <c r="P29" s="483" t="s">
        <v>24</v>
      </c>
    </row>
    <row r="30" spans="1:16" x14ac:dyDescent="0.3">
      <c r="A30" s="2" t="s">
        <v>25</v>
      </c>
      <c r="B30" s="484" t="s">
        <v>26</v>
      </c>
      <c r="C30" s="484"/>
      <c r="D30" s="484"/>
      <c r="E30" s="484"/>
      <c r="F30" s="484"/>
      <c r="G30" s="484"/>
      <c r="H30" s="73"/>
      <c r="I30" s="73"/>
      <c r="J30" s="73"/>
      <c r="K30" s="480"/>
      <c r="L30" s="660"/>
      <c r="M30" s="660"/>
      <c r="N30" s="480"/>
      <c r="O30" s="660" t="s">
        <v>27</v>
      </c>
      <c r="P30" s="482">
        <v>86636470</v>
      </c>
    </row>
    <row r="31" spans="1:16" x14ac:dyDescent="0.3">
      <c r="A31" s="2" t="s">
        <v>28</v>
      </c>
      <c r="B31" s="485" t="s">
        <v>29</v>
      </c>
      <c r="C31" s="485"/>
      <c r="D31" s="485"/>
      <c r="E31" s="485"/>
      <c r="F31" s="485"/>
      <c r="G31" s="485"/>
      <c r="H31" s="73"/>
      <c r="I31" s="73"/>
      <c r="J31" s="73"/>
      <c r="K31" s="480"/>
      <c r="L31" s="660"/>
      <c r="M31" s="660"/>
      <c r="N31" s="480"/>
      <c r="O31" s="660" t="s">
        <v>30</v>
      </c>
      <c r="P31" s="486">
        <v>383</v>
      </c>
    </row>
    <row r="32" spans="1:16" ht="14.4" customHeight="1" x14ac:dyDescent="0.3">
      <c r="A32" s="744" t="s">
        <v>31</v>
      </c>
      <c r="B32" s="744" t="s">
        <v>32</v>
      </c>
      <c r="C32" s="744" t="s">
        <v>33</v>
      </c>
      <c r="D32" s="744" t="s">
        <v>34</v>
      </c>
      <c r="E32" s="744" t="s">
        <v>35</v>
      </c>
      <c r="F32" s="744" t="s">
        <v>36</v>
      </c>
      <c r="G32" s="744" t="s">
        <v>37</v>
      </c>
      <c r="H32" s="745" t="s">
        <v>38</v>
      </c>
      <c r="I32" s="745"/>
      <c r="J32" s="745"/>
      <c r="K32" s="744" t="s">
        <v>39</v>
      </c>
      <c r="L32" s="744"/>
      <c r="M32" s="744"/>
      <c r="N32" s="744" t="s">
        <v>40</v>
      </c>
      <c r="O32" s="744"/>
      <c r="P32" s="744"/>
    </row>
    <row r="33" spans="1:16" ht="21.6" customHeight="1" x14ac:dyDescent="0.3">
      <c r="A33" s="744"/>
      <c r="B33" s="744"/>
      <c r="C33" s="744"/>
      <c r="D33" s="744"/>
      <c r="E33" s="744"/>
      <c r="F33" s="744"/>
      <c r="G33" s="744"/>
      <c r="H33" s="488">
        <v>45978</v>
      </c>
      <c r="I33" s="659" t="s">
        <v>150</v>
      </c>
      <c r="J33" s="659" t="s">
        <v>151</v>
      </c>
      <c r="K33" s="488">
        <f>H33</f>
        <v>45978</v>
      </c>
      <c r="L33" s="659" t="s">
        <v>150</v>
      </c>
      <c r="M33" s="659" t="s">
        <v>151</v>
      </c>
      <c r="N33" s="488">
        <f>H33</f>
        <v>45978</v>
      </c>
      <c r="O33" s="659" t="s">
        <v>150</v>
      </c>
      <c r="P33" s="659" t="s">
        <v>151</v>
      </c>
    </row>
    <row r="34" spans="1:16" x14ac:dyDescent="0.3">
      <c r="A34" s="658">
        <v>1</v>
      </c>
      <c r="B34" s="658">
        <f t="shared" ref="B34:G34" si="0">SUM(A34+1)</f>
        <v>2</v>
      </c>
      <c r="C34" s="658">
        <f t="shared" si="0"/>
        <v>3</v>
      </c>
      <c r="D34" s="658">
        <f t="shared" si="0"/>
        <v>4</v>
      </c>
      <c r="E34" s="658">
        <f t="shared" si="0"/>
        <v>5</v>
      </c>
      <c r="F34" s="658">
        <f t="shared" si="0"/>
        <v>6</v>
      </c>
      <c r="G34" s="658">
        <f t="shared" si="0"/>
        <v>7</v>
      </c>
      <c r="H34" s="658">
        <v>8</v>
      </c>
      <c r="I34" s="658">
        <v>9</v>
      </c>
      <c r="J34" s="658">
        <v>10</v>
      </c>
      <c r="K34" s="658">
        <v>11</v>
      </c>
      <c r="L34" s="658">
        <v>12</v>
      </c>
      <c r="M34" s="658">
        <v>13</v>
      </c>
      <c r="N34" s="658">
        <v>14</v>
      </c>
      <c r="O34" s="658">
        <v>15</v>
      </c>
      <c r="P34" s="658">
        <v>16</v>
      </c>
    </row>
    <row r="35" spans="1:16" x14ac:dyDescent="0.3">
      <c r="A35" s="746" t="s">
        <v>41</v>
      </c>
      <c r="B35" s="746"/>
      <c r="C35" s="746"/>
      <c r="D35" s="746"/>
      <c r="E35" s="746"/>
      <c r="F35" s="746"/>
      <c r="G35" s="746"/>
      <c r="H35" s="746"/>
      <c r="I35" s="746"/>
      <c r="J35" s="746"/>
      <c r="K35" s="746"/>
      <c r="L35" s="746"/>
      <c r="M35" s="746"/>
      <c r="N35" s="746"/>
      <c r="O35" s="746"/>
      <c r="P35" s="746"/>
    </row>
    <row r="36" spans="1:16" x14ac:dyDescent="0.3">
      <c r="A36" s="40" t="s">
        <v>42</v>
      </c>
      <c r="B36" s="449" t="s">
        <v>43</v>
      </c>
      <c r="C36" s="449" t="s">
        <v>44</v>
      </c>
      <c r="D36" s="450" t="s">
        <v>45</v>
      </c>
      <c r="E36" s="450" t="s">
        <v>46</v>
      </c>
      <c r="F36" s="450" t="s">
        <v>47</v>
      </c>
      <c r="G36" s="450" t="s">
        <v>48</v>
      </c>
      <c r="H36" s="451">
        <v>3091162.6199999996</v>
      </c>
      <c r="I36" s="451"/>
      <c r="J36" s="451">
        <f>H36+I36</f>
        <v>3091162.6199999996</v>
      </c>
      <c r="K36" s="451">
        <v>3118153.92</v>
      </c>
      <c r="L36" s="451"/>
      <c r="M36" s="451">
        <f>K36+L36</f>
        <v>3118153.92</v>
      </c>
      <c r="N36" s="451">
        <v>3118153.92</v>
      </c>
      <c r="O36" s="451"/>
      <c r="P36" s="451">
        <f>N36+O36</f>
        <v>3118153.92</v>
      </c>
    </row>
    <row r="37" spans="1:16" ht="36" x14ac:dyDescent="0.3">
      <c r="A37" s="36" t="s">
        <v>210</v>
      </c>
      <c r="B37" s="449" t="s">
        <v>43</v>
      </c>
      <c r="C37" s="449" t="s">
        <v>44</v>
      </c>
      <c r="D37" s="450" t="s">
        <v>45</v>
      </c>
      <c r="E37" s="450" t="s">
        <v>46</v>
      </c>
      <c r="F37" s="450" t="s">
        <v>209</v>
      </c>
      <c r="G37" s="450" t="s">
        <v>48</v>
      </c>
      <c r="H37" s="451">
        <v>26991.300000000003</v>
      </c>
      <c r="I37" s="451"/>
      <c r="J37" s="451">
        <f>H37+I37</f>
        <v>26991.300000000003</v>
      </c>
      <c r="K37" s="451">
        <v>0</v>
      </c>
      <c r="L37" s="451"/>
      <c r="M37" s="451">
        <f>K37+L37</f>
        <v>0</v>
      </c>
      <c r="N37" s="451">
        <v>0</v>
      </c>
      <c r="O37" s="451"/>
      <c r="P37" s="451">
        <f>N37+O37</f>
        <v>0</v>
      </c>
    </row>
    <row r="38" spans="1:16" ht="36" x14ac:dyDescent="0.3">
      <c r="A38" s="40" t="s">
        <v>49</v>
      </c>
      <c r="B38" s="449" t="s">
        <v>43</v>
      </c>
      <c r="C38" s="449" t="s">
        <v>44</v>
      </c>
      <c r="D38" s="450" t="s">
        <v>45</v>
      </c>
      <c r="E38" s="452">
        <v>112</v>
      </c>
      <c r="F38" s="453">
        <v>214000</v>
      </c>
      <c r="G38" s="452">
        <v>1000</v>
      </c>
      <c r="H38" s="451">
        <v>306982.7</v>
      </c>
      <c r="I38" s="451"/>
      <c r="J38" s="451">
        <f t="shared" ref="J38:J65" si="1">H38+I38</f>
        <v>306982.7</v>
      </c>
      <c r="K38" s="451">
        <v>20000</v>
      </c>
      <c r="L38" s="451"/>
      <c r="M38" s="451">
        <f t="shared" ref="M38:M65" si="2">K38+L38</f>
        <v>20000</v>
      </c>
      <c r="N38" s="451">
        <v>20000</v>
      </c>
      <c r="O38" s="451"/>
      <c r="P38" s="451">
        <f t="shared" ref="P38:P65" si="3">N38+O38</f>
        <v>20000</v>
      </c>
    </row>
    <row r="39" spans="1:16" ht="24" x14ac:dyDescent="0.3">
      <c r="A39" s="40" t="s">
        <v>79</v>
      </c>
      <c r="B39" s="449" t="s">
        <v>43</v>
      </c>
      <c r="C39" s="449" t="s">
        <v>44</v>
      </c>
      <c r="D39" s="450" t="s">
        <v>45</v>
      </c>
      <c r="E39" s="452">
        <v>112</v>
      </c>
      <c r="F39" s="453">
        <v>226800</v>
      </c>
      <c r="G39" s="452">
        <v>1000</v>
      </c>
      <c r="H39" s="451">
        <v>15430</v>
      </c>
      <c r="I39" s="451"/>
      <c r="J39" s="451">
        <f t="shared" si="1"/>
        <v>15430</v>
      </c>
      <c r="K39" s="451"/>
      <c r="L39" s="451"/>
      <c r="M39" s="451"/>
      <c r="N39" s="451"/>
      <c r="O39" s="451"/>
      <c r="P39" s="451"/>
    </row>
    <row r="40" spans="1:16" x14ac:dyDescent="0.3">
      <c r="A40" s="40" t="s">
        <v>50</v>
      </c>
      <c r="B40" s="449" t="s">
        <v>43</v>
      </c>
      <c r="C40" s="449" t="s">
        <v>44</v>
      </c>
      <c r="D40" s="450" t="s">
        <v>45</v>
      </c>
      <c r="E40" s="450" t="s">
        <v>51</v>
      </c>
      <c r="F40" s="450" t="s">
        <v>52</v>
      </c>
      <c r="G40" s="450" t="s">
        <v>48</v>
      </c>
      <c r="H40" s="451">
        <v>939671.16</v>
      </c>
      <c r="I40" s="451"/>
      <c r="J40" s="451">
        <f t="shared" si="1"/>
        <v>939671.16</v>
      </c>
      <c r="K40" s="451">
        <v>941682.48</v>
      </c>
      <c r="L40" s="451"/>
      <c r="M40" s="451">
        <f t="shared" si="2"/>
        <v>941682.48</v>
      </c>
      <c r="N40" s="451">
        <v>941682.48</v>
      </c>
      <c r="O40" s="451"/>
      <c r="P40" s="451">
        <f t="shared" si="3"/>
        <v>941682.48</v>
      </c>
    </row>
    <row r="41" spans="1:16" ht="24" x14ac:dyDescent="0.3">
      <c r="A41" s="40" t="s">
        <v>79</v>
      </c>
      <c r="B41" s="449" t="s">
        <v>43</v>
      </c>
      <c r="C41" s="449" t="s">
        <v>44</v>
      </c>
      <c r="D41" s="450" t="s">
        <v>45</v>
      </c>
      <c r="E41" s="450" t="s">
        <v>51</v>
      </c>
      <c r="F41" s="450" t="s">
        <v>80</v>
      </c>
      <c r="G41" s="450" t="s">
        <v>48</v>
      </c>
      <c r="H41" s="451">
        <v>4659.8500000000004</v>
      </c>
      <c r="I41" s="451"/>
      <c r="J41" s="451">
        <f t="shared" si="1"/>
        <v>4659.8500000000004</v>
      </c>
      <c r="K41" s="451">
        <v>0</v>
      </c>
      <c r="L41" s="451"/>
      <c r="M41" s="451">
        <f t="shared" si="2"/>
        <v>0</v>
      </c>
      <c r="N41" s="451">
        <v>0</v>
      </c>
      <c r="O41" s="451"/>
      <c r="P41" s="451">
        <f t="shared" si="3"/>
        <v>0</v>
      </c>
    </row>
    <row r="42" spans="1:16" x14ac:dyDescent="0.3">
      <c r="A42" s="40" t="s">
        <v>53</v>
      </c>
      <c r="B42" s="449" t="s">
        <v>43</v>
      </c>
      <c r="C42" s="449" t="s">
        <v>44</v>
      </c>
      <c r="D42" s="450" t="s">
        <v>45</v>
      </c>
      <c r="E42" s="450" t="s">
        <v>54</v>
      </c>
      <c r="F42" s="450" t="s">
        <v>55</v>
      </c>
      <c r="G42" s="450" t="s">
        <v>48</v>
      </c>
      <c r="H42" s="451">
        <v>13826.45</v>
      </c>
      <c r="I42" s="451"/>
      <c r="J42" s="451">
        <f t="shared" si="1"/>
        <v>13826.45</v>
      </c>
      <c r="K42" s="451">
        <v>13200</v>
      </c>
      <c r="L42" s="451"/>
      <c r="M42" s="451">
        <f t="shared" si="2"/>
        <v>13200</v>
      </c>
      <c r="N42" s="451">
        <v>14400</v>
      </c>
      <c r="O42" s="451"/>
      <c r="P42" s="451">
        <f t="shared" si="3"/>
        <v>14400</v>
      </c>
    </row>
    <row r="43" spans="1:16" x14ac:dyDescent="0.3">
      <c r="A43" s="40" t="s">
        <v>56</v>
      </c>
      <c r="B43" s="449" t="s">
        <v>43</v>
      </c>
      <c r="C43" s="449" t="s">
        <v>44</v>
      </c>
      <c r="D43" s="450" t="s">
        <v>45</v>
      </c>
      <c r="E43" s="450" t="s">
        <v>54</v>
      </c>
      <c r="F43" s="450" t="s">
        <v>57</v>
      </c>
      <c r="G43" s="450" t="s">
        <v>48</v>
      </c>
      <c r="H43" s="451">
        <v>0</v>
      </c>
      <c r="I43" s="451"/>
      <c r="J43" s="451">
        <f t="shared" si="1"/>
        <v>0</v>
      </c>
      <c r="K43" s="451"/>
      <c r="L43" s="451"/>
      <c r="M43" s="451">
        <f t="shared" si="2"/>
        <v>0</v>
      </c>
      <c r="N43" s="451"/>
      <c r="O43" s="451"/>
      <c r="P43" s="451">
        <f t="shared" si="3"/>
        <v>0</v>
      </c>
    </row>
    <row r="44" spans="1:16" x14ac:dyDescent="0.3">
      <c r="A44" s="40" t="s">
        <v>58</v>
      </c>
      <c r="B44" s="449" t="s">
        <v>43</v>
      </c>
      <c r="C44" s="449" t="s">
        <v>44</v>
      </c>
      <c r="D44" s="450" t="s">
        <v>45</v>
      </c>
      <c r="E44" s="450" t="s">
        <v>59</v>
      </c>
      <c r="F44" s="450" t="s">
        <v>60</v>
      </c>
      <c r="G44" s="450" t="s">
        <v>48</v>
      </c>
      <c r="H44" s="451">
        <v>1579507.94</v>
      </c>
      <c r="I44" s="451"/>
      <c r="J44" s="451">
        <f t="shared" si="1"/>
        <v>1579507.94</v>
      </c>
      <c r="K44" s="451">
        <v>2206337.4</v>
      </c>
      <c r="L44" s="451"/>
      <c r="M44" s="451">
        <f t="shared" si="2"/>
        <v>2206337.4</v>
      </c>
      <c r="N44" s="451">
        <v>1742199.2</v>
      </c>
      <c r="O44" s="451"/>
      <c r="P44" s="451">
        <f t="shared" si="3"/>
        <v>1742199.2</v>
      </c>
    </row>
    <row r="45" spans="1:16" x14ac:dyDescent="0.3">
      <c r="A45" s="40" t="s">
        <v>61</v>
      </c>
      <c r="B45" s="449" t="s">
        <v>43</v>
      </c>
      <c r="C45" s="449" t="s">
        <v>44</v>
      </c>
      <c r="D45" s="450" t="s">
        <v>45</v>
      </c>
      <c r="E45" s="450" t="s">
        <v>59</v>
      </c>
      <c r="F45" s="450" t="s">
        <v>62</v>
      </c>
      <c r="G45" s="450" t="s">
        <v>48</v>
      </c>
      <c r="H45" s="451">
        <v>2603931.2999999998</v>
      </c>
      <c r="I45" s="451"/>
      <c r="J45" s="451">
        <f t="shared" si="1"/>
        <v>2603931.2999999998</v>
      </c>
      <c r="K45" s="451">
        <v>2741926.88</v>
      </c>
      <c r="L45" s="451"/>
      <c r="M45" s="451">
        <f t="shared" si="2"/>
        <v>2741926.88</v>
      </c>
      <c r="N45" s="451">
        <v>3858393.83</v>
      </c>
      <c r="O45" s="451"/>
      <c r="P45" s="451">
        <f t="shared" si="3"/>
        <v>3858393.83</v>
      </c>
    </row>
    <row r="46" spans="1:16" x14ac:dyDescent="0.3">
      <c r="A46" s="40" t="s">
        <v>63</v>
      </c>
      <c r="B46" s="449" t="s">
        <v>43</v>
      </c>
      <c r="C46" s="449" t="s">
        <v>44</v>
      </c>
      <c r="D46" s="450" t="s">
        <v>45</v>
      </c>
      <c r="E46" s="450" t="s">
        <v>59</v>
      </c>
      <c r="F46" s="450" t="s">
        <v>64</v>
      </c>
      <c r="G46" s="450" t="s">
        <v>48</v>
      </c>
      <c r="H46" s="451">
        <v>191606.53</v>
      </c>
      <c r="I46" s="451"/>
      <c r="J46" s="451">
        <f t="shared" si="1"/>
        <v>191606.53</v>
      </c>
      <c r="K46" s="451">
        <v>201716.37999999998</v>
      </c>
      <c r="L46" s="451"/>
      <c r="M46" s="451">
        <f t="shared" si="2"/>
        <v>201716.37999999998</v>
      </c>
      <c r="N46" s="451">
        <v>287640.02</v>
      </c>
      <c r="O46" s="451"/>
      <c r="P46" s="451">
        <f t="shared" si="3"/>
        <v>287640.02</v>
      </c>
    </row>
    <row r="47" spans="1:16" x14ac:dyDescent="0.3">
      <c r="A47" s="40" t="s">
        <v>65</v>
      </c>
      <c r="B47" s="449" t="s">
        <v>43</v>
      </c>
      <c r="C47" s="449" t="s">
        <v>44</v>
      </c>
      <c r="D47" s="450" t="s">
        <v>45</v>
      </c>
      <c r="E47" s="450" t="s">
        <v>59</v>
      </c>
      <c r="F47" s="450" t="s">
        <v>66</v>
      </c>
      <c r="G47" s="450" t="s">
        <v>48</v>
      </c>
      <c r="H47" s="451">
        <v>251490.9</v>
      </c>
      <c r="I47" s="451"/>
      <c r="J47" s="451">
        <f t="shared" si="1"/>
        <v>251490.9</v>
      </c>
      <c r="K47" s="451">
        <v>280218.04000000004</v>
      </c>
      <c r="L47" s="451"/>
      <c r="M47" s="451">
        <f t="shared" si="2"/>
        <v>280218.04000000004</v>
      </c>
      <c r="N47" s="451">
        <v>562394.55000000005</v>
      </c>
      <c r="O47" s="451"/>
      <c r="P47" s="451">
        <f t="shared" si="3"/>
        <v>562394.55000000005</v>
      </c>
    </row>
    <row r="48" spans="1:16" x14ac:dyDescent="0.3">
      <c r="A48" s="81" t="s">
        <v>67</v>
      </c>
      <c r="B48" s="449" t="s">
        <v>43</v>
      </c>
      <c r="C48" s="449" t="s">
        <v>44</v>
      </c>
      <c r="D48" s="450" t="s">
        <v>45</v>
      </c>
      <c r="E48" s="450" t="s">
        <v>54</v>
      </c>
      <c r="F48" s="450" t="s">
        <v>68</v>
      </c>
      <c r="G48" s="450" t="s">
        <v>48</v>
      </c>
      <c r="H48" s="451">
        <v>78821.36</v>
      </c>
      <c r="I48" s="451"/>
      <c r="J48" s="451">
        <f t="shared" si="1"/>
        <v>78821.36</v>
      </c>
      <c r="K48" s="451">
        <v>81756.200000000012</v>
      </c>
      <c r="L48" s="451"/>
      <c r="M48" s="451">
        <f t="shared" si="2"/>
        <v>81756.200000000012</v>
      </c>
      <c r="N48" s="451">
        <v>131873.01999999999</v>
      </c>
      <c r="O48" s="451"/>
      <c r="P48" s="451">
        <f t="shared" si="3"/>
        <v>131873.01999999999</v>
      </c>
    </row>
    <row r="49" spans="1:16" ht="24" x14ac:dyDescent="0.3">
      <c r="A49" s="81" t="s">
        <v>289</v>
      </c>
      <c r="B49" s="449" t="s">
        <v>43</v>
      </c>
      <c r="C49" s="449" t="s">
        <v>44</v>
      </c>
      <c r="D49" s="450" t="s">
        <v>45</v>
      </c>
      <c r="E49" s="450" t="s">
        <v>54</v>
      </c>
      <c r="F49" s="450" t="s">
        <v>288</v>
      </c>
      <c r="G49" s="450" t="s">
        <v>48</v>
      </c>
      <c r="H49" s="451">
        <v>19000</v>
      </c>
      <c r="I49" s="451"/>
      <c r="J49" s="451">
        <f t="shared" si="1"/>
        <v>19000</v>
      </c>
      <c r="K49" s="451">
        <v>0</v>
      </c>
      <c r="L49" s="451"/>
      <c r="M49" s="451">
        <f t="shared" si="2"/>
        <v>0</v>
      </c>
      <c r="N49" s="451">
        <v>0</v>
      </c>
      <c r="O49" s="451"/>
      <c r="P49" s="451">
        <f t="shared" si="3"/>
        <v>0</v>
      </c>
    </row>
    <row r="50" spans="1:16" ht="24" x14ac:dyDescent="0.3">
      <c r="A50" s="40" t="s">
        <v>69</v>
      </c>
      <c r="B50" s="449" t="s">
        <v>43</v>
      </c>
      <c r="C50" s="449" t="s">
        <v>44</v>
      </c>
      <c r="D50" s="450" t="s">
        <v>45</v>
      </c>
      <c r="E50" s="450" t="s">
        <v>54</v>
      </c>
      <c r="F50" s="450" t="s">
        <v>70</v>
      </c>
      <c r="G50" s="450" t="s">
        <v>48</v>
      </c>
      <c r="H50" s="451">
        <v>215400</v>
      </c>
      <c r="I50" s="451"/>
      <c r="J50" s="451">
        <f t="shared" si="1"/>
        <v>215400</v>
      </c>
      <c r="K50" s="451">
        <v>35400</v>
      </c>
      <c r="L50" s="451"/>
      <c r="M50" s="451">
        <f t="shared" si="2"/>
        <v>35400</v>
      </c>
      <c r="N50" s="451">
        <v>39000</v>
      </c>
      <c r="O50" s="451"/>
      <c r="P50" s="451">
        <f t="shared" si="3"/>
        <v>39000</v>
      </c>
    </row>
    <row r="51" spans="1:16" x14ac:dyDescent="0.3">
      <c r="A51" s="40" t="s">
        <v>71</v>
      </c>
      <c r="B51" s="449" t="s">
        <v>43</v>
      </c>
      <c r="C51" s="449" t="s">
        <v>44</v>
      </c>
      <c r="D51" s="450" t="s">
        <v>45</v>
      </c>
      <c r="E51" s="450" t="s">
        <v>54</v>
      </c>
      <c r="F51" s="450" t="s">
        <v>72</v>
      </c>
      <c r="G51" s="450" t="s">
        <v>48</v>
      </c>
      <c r="H51" s="451">
        <v>146807.45000000001</v>
      </c>
      <c r="I51" s="451"/>
      <c r="J51" s="451">
        <f t="shared" si="1"/>
        <v>146807.45000000001</v>
      </c>
      <c r="K51" s="451">
        <v>249550</v>
      </c>
      <c r="L51" s="451"/>
      <c r="M51" s="451">
        <f t="shared" si="2"/>
        <v>249550</v>
      </c>
      <c r="N51" s="451">
        <v>263500</v>
      </c>
      <c r="O51" s="451"/>
      <c r="P51" s="451">
        <f t="shared" si="3"/>
        <v>263500</v>
      </c>
    </row>
    <row r="52" spans="1:16" ht="24" x14ac:dyDescent="0.3">
      <c r="A52" s="40" t="s">
        <v>291</v>
      </c>
      <c r="B52" s="449" t="s">
        <v>43</v>
      </c>
      <c r="C52" s="449" t="s">
        <v>44</v>
      </c>
      <c r="D52" s="450" t="s">
        <v>45</v>
      </c>
      <c r="E52" s="450" t="s">
        <v>54</v>
      </c>
      <c r="F52" s="450" t="s">
        <v>290</v>
      </c>
      <c r="G52" s="450" t="s">
        <v>48</v>
      </c>
      <c r="H52" s="451">
        <v>604161.47</v>
      </c>
      <c r="I52" s="451"/>
      <c r="J52" s="451">
        <f t="shared" si="1"/>
        <v>604161.47</v>
      </c>
      <c r="K52" s="451">
        <v>0</v>
      </c>
      <c r="L52" s="451"/>
      <c r="M52" s="451">
        <f t="shared" si="2"/>
        <v>0</v>
      </c>
      <c r="N52" s="451">
        <v>0</v>
      </c>
      <c r="O52" s="451"/>
      <c r="P52" s="451">
        <f t="shared" si="3"/>
        <v>0</v>
      </c>
    </row>
    <row r="53" spans="1:16" x14ac:dyDescent="0.3">
      <c r="A53" s="40" t="s">
        <v>73</v>
      </c>
      <c r="B53" s="449" t="s">
        <v>43</v>
      </c>
      <c r="C53" s="449" t="s">
        <v>44</v>
      </c>
      <c r="D53" s="450" t="s">
        <v>45</v>
      </c>
      <c r="E53" s="450" t="s">
        <v>54</v>
      </c>
      <c r="F53" s="450" t="s">
        <v>74</v>
      </c>
      <c r="G53" s="450" t="s">
        <v>48</v>
      </c>
      <c r="H53" s="451">
        <v>69750</v>
      </c>
      <c r="I53" s="451"/>
      <c r="J53" s="451">
        <f t="shared" si="1"/>
        <v>69750</v>
      </c>
      <c r="K53" s="451">
        <v>50000</v>
      </c>
      <c r="L53" s="451"/>
      <c r="M53" s="451">
        <f t="shared" si="2"/>
        <v>50000</v>
      </c>
      <c r="N53" s="451">
        <v>50000</v>
      </c>
      <c r="O53" s="451"/>
      <c r="P53" s="451">
        <f t="shared" si="3"/>
        <v>50000</v>
      </c>
    </row>
    <row r="54" spans="1:16" x14ac:dyDescent="0.3">
      <c r="A54" s="40" t="s">
        <v>75</v>
      </c>
      <c r="B54" s="449" t="s">
        <v>43</v>
      </c>
      <c r="C54" s="449" t="s">
        <v>44</v>
      </c>
      <c r="D54" s="450" t="s">
        <v>45</v>
      </c>
      <c r="E54" s="450" t="s">
        <v>54</v>
      </c>
      <c r="F54" s="450" t="s">
        <v>76</v>
      </c>
      <c r="G54" s="450" t="s">
        <v>48</v>
      </c>
      <c r="H54" s="451">
        <v>0</v>
      </c>
      <c r="I54" s="451"/>
      <c r="J54" s="451">
        <f t="shared" si="1"/>
        <v>0</v>
      </c>
      <c r="K54" s="451">
        <v>10000</v>
      </c>
      <c r="L54" s="451"/>
      <c r="M54" s="451">
        <f t="shared" si="2"/>
        <v>10000</v>
      </c>
      <c r="N54" s="451">
        <v>10000</v>
      </c>
      <c r="O54" s="451"/>
      <c r="P54" s="451">
        <f t="shared" si="3"/>
        <v>10000</v>
      </c>
    </row>
    <row r="55" spans="1:16" x14ac:dyDescent="0.3">
      <c r="A55" s="40" t="s">
        <v>77</v>
      </c>
      <c r="B55" s="449" t="s">
        <v>43</v>
      </c>
      <c r="C55" s="449" t="s">
        <v>44</v>
      </c>
      <c r="D55" s="450" t="s">
        <v>45</v>
      </c>
      <c r="E55" s="450" t="s">
        <v>54</v>
      </c>
      <c r="F55" s="450" t="s">
        <v>78</v>
      </c>
      <c r="G55" s="450" t="s">
        <v>48</v>
      </c>
      <c r="H55" s="451">
        <v>169131.68</v>
      </c>
      <c r="I55" s="451"/>
      <c r="J55" s="451">
        <f t="shared" si="1"/>
        <v>169131.68</v>
      </c>
      <c r="K55" s="451">
        <v>78564.2</v>
      </c>
      <c r="L55" s="451"/>
      <c r="M55" s="451">
        <f t="shared" si="2"/>
        <v>78564.2</v>
      </c>
      <c r="N55" s="451">
        <v>83749.440000000002</v>
      </c>
      <c r="O55" s="451"/>
      <c r="P55" s="451">
        <f t="shared" si="3"/>
        <v>83749.440000000002</v>
      </c>
    </row>
    <row r="56" spans="1:16" ht="24" x14ac:dyDescent="0.3">
      <c r="A56" s="40" t="s">
        <v>79</v>
      </c>
      <c r="B56" s="449" t="s">
        <v>43</v>
      </c>
      <c r="C56" s="449" t="s">
        <v>44</v>
      </c>
      <c r="D56" s="450" t="s">
        <v>45</v>
      </c>
      <c r="E56" s="450" t="s">
        <v>54</v>
      </c>
      <c r="F56" s="450" t="s">
        <v>80</v>
      </c>
      <c r="G56" s="450" t="s">
        <v>48</v>
      </c>
      <c r="H56" s="451">
        <v>287692</v>
      </c>
      <c r="I56" s="451"/>
      <c r="J56" s="451">
        <f t="shared" si="1"/>
        <v>287692</v>
      </c>
      <c r="K56" s="451">
        <v>233902.72</v>
      </c>
      <c r="L56" s="451"/>
      <c r="M56" s="451">
        <f t="shared" si="2"/>
        <v>233902.72</v>
      </c>
      <c r="N56" s="451">
        <v>243492.73</v>
      </c>
      <c r="O56" s="451"/>
      <c r="P56" s="451">
        <f t="shared" si="3"/>
        <v>243492.73</v>
      </c>
    </row>
    <row r="57" spans="1:16" x14ac:dyDescent="0.3">
      <c r="A57" s="40" t="s">
        <v>81</v>
      </c>
      <c r="B57" s="449" t="s">
        <v>43</v>
      </c>
      <c r="C57" s="449" t="s">
        <v>44</v>
      </c>
      <c r="D57" s="450" t="s">
        <v>45</v>
      </c>
      <c r="E57" s="450" t="s">
        <v>54</v>
      </c>
      <c r="F57" s="450" t="s">
        <v>82</v>
      </c>
      <c r="G57" s="450" t="s">
        <v>48</v>
      </c>
      <c r="H57" s="451">
        <v>57480</v>
      </c>
      <c r="I57" s="451"/>
      <c r="J57" s="451">
        <f t="shared" si="1"/>
        <v>57480</v>
      </c>
      <c r="K57" s="451">
        <v>50000</v>
      </c>
      <c r="L57" s="451"/>
      <c r="M57" s="451">
        <f t="shared" si="2"/>
        <v>50000</v>
      </c>
      <c r="N57" s="451">
        <v>50000</v>
      </c>
      <c r="O57" s="451"/>
      <c r="P57" s="451">
        <f t="shared" si="3"/>
        <v>50000</v>
      </c>
    </row>
    <row r="58" spans="1:16" ht="24" x14ac:dyDescent="0.3">
      <c r="A58" s="40" t="s">
        <v>83</v>
      </c>
      <c r="B58" s="449" t="s">
        <v>43</v>
      </c>
      <c r="C58" s="449" t="s">
        <v>44</v>
      </c>
      <c r="D58" s="450" t="s">
        <v>45</v>
      </c>
      <c r="E58" s="450" t="s">
        <v>54</v>
      </c>
      <c r="F58" s="450" t="s">
        <v>84</v>
      </c>
      <c r="G58" s="450" t="s">
        <v>48</v>
      </c>
      <c r="H58" s="451">
        <v>40000</v>
      </c>
      <c r="I58" s="451"/>
      <c r="J58" s="451">
        <f t="shared" si="1"/>
        <v>40000</v>
      </c>
      <c r="K58" s="451">
        <v>40000</v>
      </c>
      <c r="L58" s="451"/>
      <c r="M58" s="451">
        <f t="shared" si="2"/>
        <v>40000</v>
      </c>
      <c r="N58" s="451">
        <v>40000</v>
      </c>
      <c r="O58" s="451"/>
      <c r="P58" s="451">
        <f t="shared" si="3"/>
        <v>40000</v>
      </c>
    </row>
    <row r="59" spans="1:16" x14ac:dyDescent="0.3">
      <c r="A59" s="82" t="s">
        <v>85</v>
      </c>
      <c r="B59" s="449" t="s">
        <v>43</v>
      </c>
      <c r="C59" s="449" t="s">
        <v>44</v>
      </c>
      <c r="D59" s="450" t="s">
        <v>45</v>
      </c>
      <c r="E59" s="450" t="s">
        <v>54</v>
      </c>
      <c r="F59" s="450" t="s">
        <v>86</v>
      </c>
      <c r="G59" s="450" t="s">
        <v>48</v>
      </c>
      <c r="H59" s="451">
        <v>30000</v>
      </c>
      <c r="I59" s="451"/>
      <c r="J59" s="451">
        <f t="shared" si="1"/>
        <v>30000</v>
      </c>
      <c r="K59" s="451">
        <v>30000</v>
      </c>
      <c r="L59" s="451"/>
      <c r="M59" s="451">
        <f t="shared" si="2"/>
        <v>30000</v>
      </c>
      <c r="N59" s="451">
        <v>30000</v>
      </c>
      <c r="O59" s="451"/>
      <c r="P59" s="451">
        <f t="shared" si="3"/>
        <v>30000</v>
      </c>
    </row>
    <row r="60" spans="1:16" x14ac:dyDescent="0.3">
      <c r="A60" s="40" t="s">
        <v>87</v>
      </c>
      <c r="B60" s="449" t="s">
        <v>43</v>
      </c>
      <c r="C60" s="449" t="s">
        <v>44</v>
      </c>
      <c r="D60" s="450" t="s">
        <v>45</v>
      </c>
      <c r="E60" s="450" t="s">
        <v>54</v>
      </c>
      <c r="F60" s="450" t="s">
        <v>88</v>
      </c>
      <c r="G60" s="450" t="s">
        <v>48</v>
      </c>
      <c r="H60" s="451">
        <v>1330236</v>
      </c>
      <c r="I60" s="451"/>
      <c r="J60" s="451">
        <f t="shared" si="1"/>
        <v>1330236</v>
      </c>
      <c r="K60" s="451">
        <v>1330236</v>
      </c>
      <c r="L60" s="451"/>
      <c r="M60" s="451">
        <f t="shared" si="2"/>
        <v>1330236</v>
      </c>
      <c r="N60" s="451">
        <v>1330236</v>
      </c>
      <c r="O60" s="451"/>
      <c r="P60" s="451">
        <f t="shared" si="3"/>
        <v>1330236</v>
      </c>
    </row>
    <row r="61" spans="1:16" x14ac:dyDescent="0.3">
      <c r="A61" s="40"/>
      <c r="B61" s="449" t="s">
        <v>43</v>
      </c>
      <c r="C61" s="449" t="s">
        <v>44</v>
      </c>
      <c r="D61" s="450" t="s">
        <v>45</v>
      </c>
      <c r="E61" s="450" t="s">
        <v>54</v>
      </c>
      <c r="F61" s="450" t="s">
        <v>90</v>
      </c>
      <c r="G61" s="450" t="s">
        <v>48</v>
      </c>
      <c r="H61" s="451">
        <v>70138</v>
      </c>
      <c r="I61" s="451"/>
      <c r="J61" s="451">
        <f t="shared" si="1"/>
        <v>70138</v>
      </c>
      <c r="K61" s="451"/>
      <c r="L61" s="451"/>
      <c r="M61" s="451"/>
      <c r="N61" s="451"/>
      <c r="O61" s="451"/>
      <c r="P61" s="451"/>
    </row>
    <row r="62" spans="1:16" x14ac:dyDescent="0.3">
      <c r="A62" s="40" t="s">
        <v>91</v>
      </c>
      <c r="B62" s="449" t="s">
        <v>43</v>
      </c>
      <c r="C62" s="449" t="s">
        <v>44</v>
      </c>
      <c r="D62" s="450" t="s">
        <v>45</v>
      </c>
      <c r="E62" s="450" t="s">
        <v>54</v>
      </c>
      <c r="F62" s="450" t="s">
        <v>92</v>
      </c>
      <c r="G62" s="450" t="s">
        <v>48</v>
      </c>
      <c r="H62" s="451">
        <v>166942.54999999999</v>
      </c>
      <c r="I62" s="451"/>
      <c r="J62" s="451">
        <f t="shared" si="1"/>
        <v>166942.54999999999</v>
      </c>
      <c r="K62" s="451">
        <v>80000</v>
      </c>
      <c r="L62" s="451"/>
      <c r="M62" s="451">
        <f t="shared" si="2"/>
        <v>80000</v>
      </c>
      <c r="N62" s="451">
        <v>80000</v>
      </c>
      <c r="O62" s="451"/>
      <c r="P62" s="451">
        <f t="shared" si="3"/>
        <v>80000</v>
      </c>
    </row>
    <row r="63" spans="1:16" x14ac:dyDescent="0.3">
      <c r="A63" s="40" t="s">
        <v>93</v>
      </c>
      <c r="B63" s="449" t="s">
        <v>43</v>
      </c>
      <c r="C63" s="449" t="s">
        <v>44</v>
      </c>
      <c r="D63" s="450" t="s">
        <v>45</v>
      </c>
      <c r="E63" s="450" t="s">
        <v>94</v>
      </c>
      <c r="F63" s="450" t="s">
        <v>95</v>
      </c>
      <c r="G63" s="450" t="s">
        <v>48</v>
      </c>
      <c r="H63" s="451">
        <v>1256402</v>
      </c>
      <c r="I63" s="451"/>
      <c r="J63" s="451">
        <f t="shared" si="1"/>
        <v>1256402</v>
      </c>
      <c r="K63" s="451">
        <v>1256402</v>
      </c>
      <c r="L63" s="451"/>
      <c r="M63" s="451">
        <f t="shared" si="2"/>
        <v>1256402</v>
      </c>
      <c r="N63" s="451">
        <v>1256402</v>
      </c>
      <c r="O63" s="451"/>
      <c r="P63" s="451">
        <f t="shared" si="3"/>
        <v>1256402</v>
      </c>
    </row>
    <row r="64" spans="1:16" x14ac:dyDescent="0.3">
      <c r="A64" s="40" t="s">
        <v>96</v>
      </c>
      <c r="B64" s="449" t="s">
        <v>43</v>
      </c>
      <c r="C64" s="449" t="s">
        <v>44</v>
      </c>
      <c r="D64" s="450" t="s">
        <v>45</v>
      </c>
      <c r="E64" s="450" t="s">
        <v>94</v>
      </c>
      <c r="F64" s="450" t="s">
        <v>97</v>
      </c>
      <c r="G64" s="450" t="s">
        <v>48</v>
      </c>
      <c r="H64" s="451">
        <v>16817</v>
      </c>
      <c r="I64" s="451"/>
      <c r="J64" s="451">
        <f t="shared" si="1"/>
        <v>16817</v>
      </c>
      <c r="K64" s="451">
        <v>16817</v>
      </c>
      <c r="L64" s="451"/>
      <c r="M64" s="451">
        <f t="shared" si="2"/>
        <v>16817</v>
      </c>
      <c r="N64" s="451">
        <v>16817</v>
      </c>
      <c r="O64" s="451"/>
      <c r="P64" s="451">
        <f t="shared" si="3"/>
        <v>16817</v>
      </c>
    </row>
    <row r="65" spans="1:16" ht="24" x14ac:dyDescent="0.3">
      <c r="A65" s="40" t="s">
        <v>229</v>
      </c>
      <c r="B65" s="449" t="s">
        <v>43</v>
      </c>
      <c r="C65" s="449" t="s">
        <v>44</v>
      </c>
      <c r="D65" s="450" t="s">
        <v>45</v>
      </c>
      <c r="E65" s="450" t="s">
        <v>227</v>
      </c>
      <c r="F65" s="450" t="s">
        <v>228</v>
      </c>
      <c r="G65" s="450" t="s">
        <v>48</v>
      </c>
      <c r="H65" s="451">
        <v>95.75</v>
      </c>
      <c r="I65" s="451"/>
      <c r="J65" s="451">
        <f t="shared" si="1"/>
        <v>95.75</v>
      </c>
      <c r="K65" s="451">
        <v>0</v>
      </c>
      <c r="L65" s="451"/>
      <c r="M65" s="451">
        <f t="shared" si="2"/>
        <v>0</v>
      </c>
      <c r="N65" s="451">
        <v>0</v>
      </c>
      <c r="O65" s="451"/>
      <c r="P65" s="451">
        <f t="shared" si="3"/>
        <v>0</v>
      </c>
    </row>
    <row r="66" spans="1:16" x14ac:dyDescent="0.3">
      <c r="A66" s="672" t="s">
        <v>98</v>
      </c>
      <c r="B66" s="672"/>
      <c r="C66" s="672"/>
      <c r="D66" s="672"/>
      <c r="E66" s="672"/>
      <c r="F66" s="672"/>
      <c r="G66" s="672"/>
      <c r="H66" s="498">
        <f>SUM(H36:H65)</f>
        <v>13584136.01</v>
      </c>
      <c r="I66" s="498">
        <f t="shared" ref="I66:P66" si="4">SUM(I36:I65)</f>
        <v>0</v>
      </c>
      <c r="J66" s="498">
        <f t="shared" si="4"/>
        <v>13584136.01</v>
      </c>
      <c r="K66" s="498">
        <f t="shared" si="4"/>
        <v>13065863.220000001</v>
      </c>
      <c r="L66" s="498">
        <f t="shared" si="4"/>
        <v>0</v>
      </c>
      <c r="M66" s="498">
        <f t="shared" si="4"/>
        <v>13065863.220000001</v>
      </c>
      <c r="N66" s="498">
        <f t="shared" si="4"/>
        <v>14169934.189999999</v>
      </c>
      <c r="O66" s="498">
        <f t="shared" si="4"/>
        <v>0</v>
      </c>
      <c r="P66" s="498">
        <f t="shared" si="4"/>
        <v>14169934.189999999</v>
      </c>
    </row>
    <row r="67" spans="1:16" x14ac:dyDescent="0.3">
      <c r="A67" s="746" t="s">
        <v>41</v>
      </c>
      <c r="B67" s="746"/>
      <c r="C67" s="746"/>
      <c r="D67" s="746"/>
      <c r="E67" s="746"/>
      <c r="F67" s="746"/>
      <c r="G67" s="746"/>
      <c r="H67" s="746"/>
      <c r="I67" s="746"/>
      <c r="J67" s="746"/>
      <c r="K67" s="746"/>
      <c r="L67" s="746"/>
      <c r="M67" s="746"/>
      <c r="N67" s="746"/>
      <c r="O67" s="746"/>
      <c r="P67" s="746"/>
    </row>
    <row r="68" spans="1:16" x14ac:dyDescent="0.3">
      <c r="A68" s="654" t="s">
        <v>99</v>
      </c>
      <c r="B68" s="449" t="s">
        <v>43</v>
      </c>
      <c r="C68" s="449" t="s">
        <v>100</v>
      </c>
      <c r="D68" s="450" t="s">
        <v>101</v>
      </c>
      <c r="E68" s="452">
        <v>111</v>
      </c>
      <c r="F68" s="453">
        <v>211000</v>
      </c>
      <c r="G68" s="452">
        <v>1000</v>
      </c>
      <c r="H68" s="451">
        <v>4481666.75</v>
      </c>
      <c r="I68" s="451"/>
      <c r="J68" s="451">
        <f>H68+I68</f>
        <v>4481666.75</v>
      </c>
      <c r="K68" s="451">
        <v>4488786.72</v>
      </c>
      <c r="L68" s="451"/>
      <c r="M68" s="451">
        <f>K68+L68</f>
        <v>4488786.72</v>
      </c>
      <c r="N68" s="451">
        <v>4488786.72</v>
      </c>
      <c r="O68" s="451"/>
      <c r="P68" s="451">
        <f>N68+O68</f>
        <v>4488786.72</v>
      </c>
    </row>
    <row r="69" spans="1:16" x14ac:dyDescent="0.3">
      <c r="A69" s="654" t="s">
        <v>99</v>
      </c>
      <c r="B69" s="449" t="s">
        <v>43</v>
      </c>
      <c r="C69" s="449" t="s">
        <v>100</v>
      </c>
      <c r="D69" s="450" t="s">
        <v>319</v>
      </c>
      <c r="E69" s="452">
        <v>111</v>
      </c>
      <c r="F69" s="453">
        <v>211000</v>
      </c>
      <c r="G69" s="452">
        <v>1000</v>
      </c>
      <c r="H69" s="451">
        <v>79592.929999999993</v>
      </c>
      <c r="I69" s="451"/>
      <c r="J69" s="451">
        <f>H69+I69</f>
        <v>79592.929999999993</v>
      </c>
      <c r="K69" s="451">
        <v>0</v>
      </c>
      <c r="L69" s="451"/>
      <c r="M69" s="451">
        <f t="shared" ref="M69:M106" si="5">K69+L69</f>
        <v>0</v>
      </c>
      <c r="N69" s="451"/>
      <c r="O69" s="451"/>
      <c r="P69" s="451">
        <f t="shared" ref="P69:P106" si="6">N69+O69</f>
        <v>0</v>
      </c>
    </row>
    <row r="70" spans="1:16" ht="36" x14ac:dyDescent="0.3">
      <c r="A70" s="36" t="s">
        <v>210</v>
      </c>
      <c r="B70" s="449" t="s">
        <v>43</v>
      </c>
      <c r="C70" s="449" t="s">
        <v>100</v>
      </c>
      <c r="D70" s="450" t="s">
        <v>101</v>
      </c>
      <c r="E70" s="452">
        <v>111</v>
      </c>
      <c r="F70" s="453">
        <v>266100</v>
      </c>
      <c r="G70" s="452">
        <v>1000</v>
      </c>
      <c r="H70" s="451">
        <v>7119.9699999999993</v>
      </c>
      <c r="I70" s="451"/>
      <c r="J70" s="451">
        <f>H70+I70</f>
        <v>7119.9699999999993</v>
      </c>
      <c r="K70" s="451">
        <v>0</v>
      </c>
      <c r="L70" s="451"/>
      <c r="M70" s="451">
        <f t="shared" si="5"/>
        <v>0</v>
      </c>
      <c r="N70" s="451">
        <v>0</v>
      </c>
      <c r="O70" s="451"/>
      <c r="P70" s="451">
        <f t="shared" si="6"/>
        <v>0</v>
      </c>
    </row>
    <row r="71" spans="1:16" ht="36" x14ac:dyDescent="0.3">
      <c r="A71" s="40" t="s">
        <v>49</v>
      </c>
      <c r="B71" s="449" t="s">
        <v>43</v>
      </c>
      <c r="C71" s="449" t="s">
        <v>100</v>
      </c>
      <c r="D71" s="450" t="s">
        <v>101</v>
      </c>
      <c r="E71" s="452">
        <v>112</v>
      </c>
      <c r="F71" s="453">
        <v>214000</v>
      </c>
      <c r="G71" s="452">
        <v>1000</v>
      </c>
      <c r="H71" s="451">
        <v>489390.01999999996</v>
      </c>
      <c r="I71" s="451"/>
      <c r="J71" s="451">
        <f t="shared" ref="J71:J107" si="7">H71+I71</f>
        <v>489390.01999999996</v>
      </c>
      <c r="K71" s="451">
        <v>20000</v>
      </c>
      <c r="L71" s="451"/>
      <c r="M71" s="451">
        <f t="shared" si="5"/>
        <v>20000</v>
      </c>
      <c r="N71" s="451">
        <v>20000</v>
      </c>
      <c r="O71" s="451"/>
      <c r="P71" s="451">
        <f t="shared" si="6"/>
        <v>20000</v>
      </c>
    </row>
    <row r="72" spans="1:16" ht="24" x14ac:dyDescent="0.3">
      <c r="A72" s="40" t="s">
        <v>79</v>
      </c>
      <c r="B72" s="449" t="s">
        <v>43</v>
      </c>
      <c r="C72" s="449" t="s">
        <v>100</v>
      </c>
      <c r="D72" s="450" t="s">
        <v>101</v>
      </c>
      <c r="E72" s="452">
        <v>112</v>
      </c>
      <c r="F72" s="453">
        <v>226800</v>
      </c>
      <c r="G72" s="452">
        <v>1000</v>
      </c>
      <c r="H72" s="451">
        <v>43210</v>
      </c>
      <c r="I72" s="451"/>
      <c r="J72" s="451">
        <f t="shared" si="7"/>
        <v>43210</v>
      </c>
      <c r="K72" s="451">
        <v>0</v>
      </c>
      <c r="L72" s="451"/>
      <c r="M72" s="451">
        <f t="shared" si="5"/>
        <v>0</v>
      </c>
      <c r="N72" s="451">
        <v>0</v>
      </c>
      <c r="O72" s="451"/>
      <c r="P72" s="451">
        <f t="shared" si="6"/>
        <v>0</v>
      </c>
    </row>
    <row r="73" spans="1:16" x14ac:dyDescent="0.3">
      <c r="A73" s="654" t="s">
        <v>50</v>
      </c>
      <c r="B73" s="449" t="s">
        <v>43</v>
      </c>
      <c r="C73" s="449" t="s">
        <v>100</v>
      </c>
      <c r="D73" s="450" t="s">
        <v>101</v>
      </c>
      <c r="E73" s="452">
        <v>119</v>
      </c>
      <c r="F73" s="452">
        <v>213000</v>
      </c>
      <c r="G73" s="452">
        <v>1000</v>
      </c>
      <c r="H73" s="451">
        <v>1342564.15</v>
      </c>
      <c r="I73" s="451"/>
      <c r="J73" s="451">
        <f t="shared" si="7"/>
        <v>1342564.15</v>
      </c>
      <c r="K73" s="451">
        <v>1355613.59</v>
      </c>
      <c r="L73" s="451"/>
      <c r="M73" s="451">
        <f t="shared" si="5"/>
        <v>1355613.59</v>
      </c>
      <c r="N73" s="451">
        <v>1355613.59</v>
      </c>
      <c r="O73" s="451"/>
      <c r="P73" s="451">
        <f t="shared" si="6"/>
        <v>1355613.59</v>
      </c>
    </row>
    <row r="74" spans="1:16" x14ac:dyDescent="0.3">
      <c r="A74" s="654" t="s">
        <v>50</v>
      </c>
      <c r="B74" s="449" t="s">
        <v>43</v>
      </c>
      <c r="C74" s="449" t="s">
        <v>100</v>
      </c>
      <c r="D74" s="450" t="s">
        <v>319</v>
      </c>
      <c r="E74" s="452">
        <v>119</v>
      </c>
      <c r="F74" s="452">
        <v>213000</v>
      </c>
      <c r="G74" s="452">
        <v>1000</v>
      </c>
      <c r="H74" s="451">
        <v>24037.07</v>
      </c>
      <c r="I74" s="451"/>
      <c r="J74" s="451">
        <f t="shared" si="7"/>
        <v>24037.07</v>
      </c>
      <c r="K74" s="451">
        <v>0</v>
      </c>
      <c r="L74" s="451"/>
      <c r="M74" s="451">
        <f t="shared" si="5"/>
        <v>0</v>
      </c>
      <c r="N74" s="451">
        <v>0</v>
      </c>
      <c r="O74" s="451"/>
      <c r="P74" s="451">
        <f t="shared" si="6"/>
        <v>0</v>
      </c>
    </row>
    <row r="75" spans="1:16" ht="24" x14ac:dyDescent="0.3">
      <c r="A75" s="40" t="s">
        <v>79</v>
      </c>
      <c r="B75" s="449" t="s">
        <v>43</v>
      </c>
      <c r="C75" s="449" t="s">
        <v>100</v>
      </c>
      <c r="D75" s="450" t="s">
        <v>101</v>
      </c>
      <c r="E75" s="452">
        <v>119</v>
      </c>
      <c r="F75" s="452">
        <v>226800</v>
      </c>
      <c r="G75" s="452">
        <v>1000</v>
      </c>
      <c r="H75" s="451">
        <v>13049.44</v>
      </c>
      <c r="I75" s="451"/>
      <c r="J75" s="451">
        <f t="shared" si="7"/>
        <v>13049.44</v>
      </c>
      <c r="K75" s="451">
        <v>0</v>
      </c>
      <c r="L75" s="451"/>
      <c r="M75" s="451">
        <f t="shared" si="5"/>
        <v>0</v>
      </c>
      <c r="N75" s="451">
        <v>0</v>
      </c>
      <c r="O75" s="451"/>
      <c r="P75" s="451">
        <f t="shared" si="6"/>
        <v>0</v>
      </c>
    </row>
    <row r="76" spans="1:16" x14ac:dyDescent="0.3">
      <c r="A76" s="654" t="s">
        <v>53</v>
      </c>
      <c r="B76" s="449" t="s">
        <v>43</v>
      </c>
      <c r="C76" s="449" t="s">
        <v>100</v>
      </c>
      <c r="D76" s="450" t="s">
        <v>101</v>
      </c>
      <c r="E76" s="452">
        <v>244</v>
      </c>
      <c r="F76" s="452">
        <v>221100</v>
      </c>
      <c r="G76" s="452">
        <v>1000</v>
      </c>
      <c r="H76" s="451">
        <v>300</v>
      </c>
      <c r="I76" s="451"/>
      <c r="J76" s="451">
        <f t="shared" si="7"/>
        <v>300</v>
      </c>
      <c r="K76" s="451">
        <v>0</v>
      </c>
      <c r="L76" s="451"/>
      <c r="M76" s="451">
        <f t="shared" si="5"/>
        <v>0</v>
      </c>
      <c r="N76" s="451">
        <v>0</v>
      </c>
      <c r="O76" s="451"/>
      <c r="P76" s="451">
        <f t="shared" si="6"/>
        <v>0</v>
      </c>
    </row>
    <row r="77" spans="1:16" x14ac:dyDescent="0.3">
      <c r="A77" s="81" t="s">
        <v>58</v>
      </c>
      <c r="B77" s="449" t="s">
        <v>43</v>
      </c>
      <c r="C77" s="449" t="s">
        <v>100</v>
      </c>
      <c r="D77" s="450" t="s">
        <v>101</v>
      </c>
      <c r="E77" s="450" t="s">
        <v>59</v>
      </c>
      <c r="F77" s="450" t="s">
        <v>60</v>
      </c>
      <c r="G77" s="450" t="s">
        <v>48</v>
      </c>
      <c r="H77" s="451">
        <v>5708068.0700000003</v>
      </c>
      <c r="I77" s="451"/>
      <c r="J77" s="451">
        <f t="shared" si="7"/>
        <v>5708068.0700000003</v>
      </c>
      <c r="K77" s="451">
        <v>6102955.5800000001</v>
      </c>
      <c r="L77" s="451"/>
      <c r="M77" s="451">
        <f t="shared" si="5"/>
        <v>6102955.5800000001</v>
      </c>
      <c r="N77" s="451">
        <v>4420314.8899999997</v>
      </c>
      <c r="O77" s="451"/>
      <c r="P77" s="451">
        <f t="shared" si="6"/>
        <v>4420314.8899999997</v>
      </c>
    </row>
    <row r="78" spans="1:16" x14ac:dyDescent="0.3">
      <c r="A78" s="40" t="s">
        <v>61</v>
      </c>
      <c r="B78" s="449" t="s">
        <v>43</v>
      </c>
      <c r="C78" s="449" t="s">
        <v>100</v>
      </c>
      <c r="D78" s="450" t="s">
        <v>101</v>
      </c>
      <c r="E78" s="450" t="s">
        <v>59</v>
      </c>
      <c r="F78" s="450" t="s">
        <v>62</v>
      </c>
      <c r="G78" s="450" t="s">
        <v>48</v>
      </c>
      <c r="H78" s="451">
        <v>1343722.52</v>
      </c>
      <c r="I78" s="451"/>
      <c r="J78" s="451">
        <f t="shared" si="7"/>
        <v>1343722.52</v>
      </c>
      <c r="K78" s="451">
        <v>1478502.09</v>
      </c>
      <c r="L78" s="451"/>
      <c r="M78" s="451">
        <f t="shared" si="5"/>
        <v>1478502.09</v>
      </c>
      <c r="N78" s="451">
        <v>1983351.63</v>
      </c>
      <c r="O78" s="451"/>
      <c r="P78" s="451">
        <f t="shared" si="6"/>
        <v>1983351.63</v>
      </c>
    </row>
    <row r="79" spans="1:16" x14ac:dyDescent="0.3">
      <c r="A79" s="40" t="s">
        <v>63</v>
      </c>
      <c r="B79" s="449" t="s">
        <v>43</v>
      </c>
      <c r="C79" s="449" t="s">
        <v>100</v>
      </c>
      <c r="D79" s="450" t="s">
        <v>101</v>
      </c>
      <c r="E79" s="450" t="s">
        <v>59</v>
      </c>
      <c r="F79" s="450" t="s">
        <v>64</v>
      </c>
      <c r="G79" s="450" t="s">
        <v>48</v>
      </c>
      <c r="H79" s="451">
        <v>121057.60000000001</v>
      </c>
      <c r="I79" s="451"/>
      <c r="J79" s="451">
        <f t="shared" si="7"/>
        <v>121057.60000000001</v>
      </c>
      <c r="K79" s="451">
        <v>119736.47</v>
      </c>
      <c r="L79" s="451"/>
      <c r="M79" s="451">
        <f t="shared" si="5"/>
        <v>119736.47</v>
      </c>
      <c r="N79" s="451">
        <v>179678.2</v>
      </c>
      <c r="O79" s="451"/>
      <c r="P79" s="451">
        <f t="shared" si="6"/>
        <v>179678.2</v>
      </c>
    </row>
    <row r="80" spans="1:16" x14ac:dyDescent="0.3">
      <c r="A80" s="40" t="s">
        <v>65</v>
      </c>
      <c r="B80" s="449" t="s">
        <v>43</v>
      </c>
      <c r="C80" s="449" t="s">
        <v>100</v>
      </c>
      <c r="D80" s="450" t="s">
        <v>101</v>
      </c>
      <c r="E80" s="450" t="s">
        <v>59</v>
      </c>
      <c r="F80" s="450" t="s">
        <v>66</v>
      </c>
      <c r="G80" s="450" t="s">
        <v>48</v>
      </c>
      <c r="H80" s="451">
        <v>182131.20000000001</v>
      </c>
      <c r="I80" s="451"/>
      <c r="J80" s="451">
        <f t="shared" si="7"/>
        <v>182131.20000000001</v>
      </c>
      <c r="K80" s="451">
        <v>166292.39000000001</v>
      </c>
      <c r="L80" s="451"/>
      <c r="M80" s="451">
        <f t="shared" si="5"/>
        <v>166292.39000000001</v>
      </c>
      <c r="N80" s="451">
        <v>308699.12</v>
      </c>
      <c r="O80" s="451"/>
      <c r="P80" s="451">
        <f t="shared" si="6"/>
        <v>308699.12</v>
      </c>
    </row>
    <row r="81" spans="1:16" x14ac:dyDescent="0.3">
      <c r="A81" s="81" t="s">
        <v>67</v>
      </c>
      <c r="B81" s="449" t="s">
        <v>43</v>
      </c>
      <c r="C81" s="449" t="s">
        <v>100</v>
      </c>
      <c r="D81" s="450" t="s">
        <v>101</v>
      </c>
      <c r="E81" s="450" t="s">
        <v>54</v>
      </c>
      <c r="F81" s="450" t="s">
        <v>68</v>
      </c>
      <c r="G81" s="450" t="s">
        <v>48</v>
      </c>
      <c r="H81" s="451">
        <v>48037.41</v>
      </c>
      <c r="I81" s="451"/>
      <c r="J81" s="451">
        <f t="shared" si="7"/>
        <v>48037.41</v>
      </c>
      <c r="K81" s="451">
        <v>53427.770000000004</v>
      </c>
      <c r="L81" s="451"/>
      <c r="M81" s="451">
        <f t="shared" si="5"/>
        <v>53427.770000000004</v>
      </c>
      <c r="N81" s="451">
        <v>86184.55</v>
      </c>
      <c r="O81" s="451"/>
      <c r="P81" s="451">
        <f t="shared" si="6"/>
        <v>86184.55</v>
      </c>
    </row>
    <row r="82" spans="1:16" ht="24" x14ac:dyDescent="0.3">
      <c r="A82" s="81" t="s">
        <v>289</v>
      </c>
      <c r="B82" s="449" t="s">
        <v>43</v>
      </c>
      <c r="C82" s="449" t="s">
        <v>100</v>
      </c>
      <c r="D82" s="450" t="s">
        <v>101</v>
      </c>
      <c r="E82" s="450" t="s">
        <v>54</v>
      </c>
      <c r="F82" s="450" t="s">
        <v>288</v>
      </c>
      <c r="G82" s="450" t="s">
        <v>48</v>
      </c>
      <c r="H82" s="451">
        <v>39453.35</v>
      </c>
      <c r="I82" s="451"/>
      <c r="J82" s="451">
        <f t="shared" si="7"/>
        <v>39453.35</v>
      </c>
      <c r="K82" s="451">
        <v>0</v>
      </c>
      <c r="L82" s="451"/>
      <c r="M82" s="451">
        <f t="shared" si="5"/>
        <v>0</v>
      </c>
      <c r="N82" s="451">
        <v>0</v>
      </c>
      <c r="O82" s="451"/>
      <c r="P82" s="451">
        <f t="shared" si="6"/>
        <v>0</v>
      </c>
    </row>
    <row r="83" spans="1:16" ht="24" x14ac:dyDescent="0.3">
      <c r="A83" s="40" t="s">
        <v>69</v>
      </c>
      <c r="B83" s="449" t="s">
        <v>43</v>
      </c>
      <c r="C83" s="449" t="s">
        <v>100</v>
      </c>
      <c r="D83" s="450" t="s">
        <v>101</v>
      </c>
      <c r="E83" s="450" t="s">
        <v>54</v>
      </c>
      <c r="F83" s="450" t="s">
        <v>70</v>
      </c>
      <c r="G83" s="450" t="s">
        <v>48</v>
      </c>
      <c r="H83" s="451">
        <v>13000</v>
      </c>
      <c r="I83" s="451"/>
      <c r="J83" s="451">
        <f t="shared" si="7"/>
        <v>13000</v>
      </c>
      <c r="K83" s="451">
        <v>18000</v>
      </c>
      <c r="L83" s="451"/>
      <c r="M83" s="451">
        <f t="shared" si="5"/>
        <v>18000</v>
      </c>
      <c r="N83" s="451">
        <v>22500</v>
      </c>
      <c r="O83" s="451"/>
      <c r="P83" s="451">
        <f t="shared" si="6"/>
        <v>22500</v>
      </c>
    </row>
    <row r="84" spans="1:16" ht="24" x14ac:dyDescent="0.3">
      <c r="A84" s="81" t="s">
        <v>102</v>
      </c>
      <c r="B84" s="449" t="s">
        <v>43</v>
      </c>
      <c r="C84" s="449" t="s">
        <v>100</v>
      </c>
      <c r="D84" s="450" t="s">
        <v>101</v>
      </c>
      <c r="E84" s="450" t="s">
        <v>54</v>
      </c>
      <c r="F84" s="450" t="s">
        <v>72</v>
      </c>
      <c r="G84" s="450" t="s">
        <v>48</v>
      </c>
      <c r="H84" s="451">
        <v>120200</v>
      </c>
      <c r="I84" s="451"/>
      <c r="J84" s="451">
        <f t="shared" si="7"/>
        <v>120200</v>
      </c>
      <c r="K84" s="451">
        <v>85500</v>
      </c>
      <c r="L84" s="451"/>
      <c r="M84" s="451">
        <f t="shared" si="5"/>
        <v>85500</v>
      </c>
      <c r="N84" s="451">
        <v>106875</v>
      </c>
      <c r="O84" s="451"/>
      <c r="P84" s="451">
        <f t="shared" si="6"/>
        <v>106875</v>
      </c>
    </row>
    <row r="85" spans="1:16" ht="24" x14ac:dyDescent="0.3">
      <c r="A85" s="40" t="s">
        <v>291</v>
      </c>
      <c r="B85" s="449" t="s">
        <v>43</v>
      </c>
      <c r="C85" s="449" t="s">
        <v>100</v>
      </c>
      <c r="D85" s="450" t="s">
        <v>101</v>
      </c>
      <c r="E85" s="450" t="s">
        <v>54</v>
      </c>
      <c r="F85" s="450" t="s">
        <v>290</v>
      </c>
      <c r="G85" s="450" t="s">
        <v>48</v>
      </c>
      <c r="H85" s="451">
        <v>133819.6</v>
      </c>
      <c r="I85" s="451"/>
      <c r="J85" s="451">
        <f t="shared" si="7"/>
        <v>133819.6</v>
      </c>
      <c r="K85" s="451"/>
      <c r="L85" s="451"/>
      <c r="M85" s="451"/>
      <c r="N85" s="451"/>
      <c r="O85" s="451"/>
      <c r="P85" s="451"/>
    </row>
    <row r="86" spans="1:16" x14ac:dyDescent="0.3">
      <c r="A86" s="40" t="s">
        <v>73</v>
      </c>
      <c r="B86" s="449" t="s">
        <v>43</v>
      </c>
      <c r="C86" s="449" t="s">
        <v>100</v>
      </c>
      <c r="D86" s="450" t="s">
        <v>101</v>
      </c>
      <c r="E86" s="450" t="s">
        <v>54</v>
      </c>
      <c r="F86" s="450" t="s">
        <v>74</v>
      </c>
      <c r="G86" s="450" t="s">
        <v>48</v>
      </c>
      <c r="H86" s="451">
        <v>170147.3</v>
      </c>
      <c r="I86" s="451"/>
      <c r="J86" s="451">
        <f t="shared" si="7"/>
        <v>170147.3</v>
      </c>
      <c r="K86" s="451">
        <v>100000</v>
      </c>
      <c r="L86" s="451"/>
      <c r="M86" s="451">
        <f t="shared" si="5"/>
        <v>100000</v>
      </c>
      <c r="N86" s="451">
        <v>100000</v>
      </c>
      <c r="O86" s="451"/>
      <c r="P86" s="451">
        <f t="shared" si="6"/>
        <v>100000</v>
      </c>
    </row>
    <row r="87" spans="1:16" x14ac:dyDescent="0.3">
      <c r="A87" s="40" t="s">
        <v>75</v>
      </c>
      <c r="B87" s="449" t="s">
        <v>43</v>
      </c>
      <c r="C87" s="449" t="s">
        <v>100</v>
      </c>
      <c r="D87" s="450" t="s">
        <v>101</v>
      </c>
      <c r="E87" s="450" t="s">
        <v>54</v>
      </c>
      <c r="F87" s="450" t="s">
        <v>76</v>
      </c>
      <c r="G87" s="450" t="s">
        <v>48</v>
      </c>
      <c r="H87" s="451">
        <v>0</v>
      </c>
      <c r="I87" s="451"/>
      <c r="J87" s="451">
        <f t="shared" si="7"/>
        <v>0</v>
      </c>
      <c r="K87" s="454"/>
      <c r="L87" s="454"/>
      <c r="M87" s="451">
        <f t="shared" si="5"/>
        <v>0</v>
      </c>
      <c r="N87" s="454"/>
      <c r="O87" s="451"/>
      <c r="P87" s="451">
        <f t="shared" si="6"/>
        <v>0</v>
      </c>
    </row>
    <row r="88" spans="1:16" x14ac:dyDescent="0.3">
      <c r="A88" s="40" t="s">
        <v>77</v>
      </c>
      <c r="B88" s="449" t="s">
        <v>43</v>
      </c>
      <c r="C88" s="449" t="s">
        <v>100</v>
      </c>
      <c r="D88" s="450" t="s">
        <v>101</v>
      </c>
      <c r="E88" s="450" t="s">
        <v>54</v>
      </c>
      <c r="F88" s="450" t="s">
        <v>78</v>
      </c>
      <c r="G88" s="450" t="s">
        <v>48</v>
      </c>
      <c r="H88" s="451">
        <v>69915.839999999997</v>
      </c>
      <c r="I88" s="451"/>
      <c r="J88" s="451">
        <f t="shared" si="7"/>
        <v>69915.839999999997</v>
      </c>
      <c r="K88" s="451">
        <v>99250</v>
      </c>
      <c r="L88" s="451"/>
      <c r="M88" s="451">
        <f t="shared" si="5"/>
        <v>99250</v>
      </c>
      <c r="N88" s="451">
        <v>124062.5</v>
      </c>
      <c r="O88" s="451"/>
      <c r="P88" s="451">
        <f t="shared" si="6"/>
        <v>124062.5</v>
      </c>
    </row>
    <row r="89" spans="1:16" x14ac:dyDescent="0.3">
      <c r="A89" s="654" t="s">
        <v>103</v>
      </c>
      <c r="B89" s="455" t="s">
        <v>43</v>
      </c>
      <c r="C89" s="455" t="s">
        <v>100</v>
      </c>
      <c r="D89" s="450" t="s">
        <v>101</v>
      </c>
      <c r="E89" s="658">
        <v>244</v>
      </c>
      <c r="F89" s="457">
        <v>226500</v>
      </c>
      <c r="G89" s="450" t="s">
        <v>48</v>
      </c>
      <c r="H89" s="451">
        <v>195300</v>
      </c>
      <c r="I89" s="451"/>
      <c r="J89" s="451">
        <f t="shared" si="7"/>
        <v>195300</v>
      </c>
      <c r="K89" s="451">
        <v>244125</v>
      </c>
      <c r="L89" s="451"/>
      <c r="M89" s="451">
        <f t="shared" si="5"/>
        <v>244125</v>
      </c>
      <c r="N89" s="451">
        <v>305156.25</v>
      </c>
      <c r="O89" s="451"/>
      <c r="P89" s="451">
        <f t="shared" si="6"/>
        <v>305156.25</v>
      </c>
    </row>
    <row r="90" spans="1:16" ht="24" x14ac:dyDescent="0.3">
      <c r="A90" s="40" t="s">
        <v>79</v>
      </c>
      <c r="B90" s="455" t="s">
        <v>43</v>
      </c>
      <c r="C90" s="455" t="s">
        <v>100</v>
      </c>
      <c r="D90" s="450" t="s">
        <v>101</v>
      </c>
      <c r="E90" s="658">
        <v>244</v>
      </c>
      <c r="F90" s="457">
        <v>226800</v>
      </c>
      <c r="G90" s="450" t="s">
        <v>48</v>
      </c>
      <c r="H90" s="451">
        <v>333915</v>
      </c>
      <c r="I90" s="451"/>
      <c r="J90" s="451">
        <f t="shared" si="7"/>
        <v>333915</v>
      </c>
      <c r="K90" s="451">
        <v>337000</v>
      </c>
      <c r="L90" s="451"/>
      <c r="M90" s="451">
        <f t="shared" si="5"/>
        <v>337000</v>
      </c>
      <c r="N90" s="451">
        <v>337000</v>
      </c>
      <c r="O90" s="451"/>
      <c r="P90" s="451">
        <f t="shared" si="6"/>
        <v>337000</v>
      </c>
    </row>
    <row r="91" spans="1:16" x14ac:dyDescent="0.3">
      <c r="A91" s="40" t="s">
        <v>81</v>
      </c>
      <c r="B91" s="449" t="s">
        <v>43</v>
      </c>
      <c r="C91" s="449" t="s">
        <v>100</v>
      </c>
      <c r="D91" s="450" t="s">
        <v>101</v>
      </c>
      <c r="E91" s="450" t="s">
        <v>54</v>
      </c>
      <c r="F91" s="450" t="s">
        <v>82</v>
      </c>
      <c r="G91" s="450" t="s">
        <v>48</v>
      </c>
      <c r="H91" s="451">
        <v>111496</v>
      </c>
      <c r="I91" s="451"/>
      <c r="J91" s="451">
        <f t="shared" si="7"/>
        <v>111496</v>
      </c>
      <c r="K91" s="451">
        <v>100000</v>
      </c>
      <c r="L91" s="451"/>
      <c r="M91" s="451">
        <f t="shared" si="5"/>
        <v>100000</v>
      </c>
      <c r="N91" s="451">
        <v>100000</v>
      </c>
      <c r="O91" s="451"/>
      <c r="P91" s="451">
        <f t="shared" si="6"/>
        <v>100000</v>
      </c>
    </row>
    <row r="92" spans="1:16" x14ac:dyDescent="0.3">
      <c r="A92" s="40" t="s">
        <v>104</v>
      </c>
      <c r="B92" s="449" t="s">
        <v>43</v>
      </c>
      <c r="C92" s="449" t="s">
        <v>100</v>
      </c>
      <c r="D92" s="450" t="s">
        <v>101</v>
      </c>
      <c r="E92" s="450" t="s">
        <v>54</v>
      </c>
      <c r="F92" s="450" t="s">
        <v>105</v>
      </c>
      <c r="G92" s="450" t="s">
        <v>48</v>
      </c>
      <c r="H92" s="451">
        <v>14000</v>
      </c>
      <c r="I92" s="451"/>
      <c r="J92" s="451">
        <f t="shared" si="7"/>
        <v>14000</v>
      </c>
      <c r="K92" s="451">
        <v>14000</v>
      </c>
      <c r="L92" s="451"/>
      <c r="M92" s="451">
        <f t="shared" si="5"/>
        <v>14000</v>
      </c>
      <c r="N92" s="451">
        <v>16000</v>
      </c>
      <c r="O92" s="451"/>
      <c r="P92" s="451">
        <f t="shared" si="6"/>
        <v>16000</v>
      </c>
    </row>
    <row r="93" spans="1:16" ht="24" x14ac:dyDescent="0.3">
      <c r="A93" s="40" t="s">
        <v>83</v>
      </c>
      <c r="B93" s="449" t="s">
        <v>43</v>
      </c>
      <c r="C93" s="449" t="s">
        <v>100</v>
      </c>
      <c r="D93" s="450" t="s">
        <v>101</v>
      </c>
      <c r="E93" s="450" t="s">
        <v>54</v>
      </c>
      <c r="F93" s="458" t="s">
        <v>84</v>
      </c>
      <c r="G93" s="450" t="s">
        <v>48</v>
      </c>
      <c r="H93" s="451">
        <v>84163</v>
      </c>
      <c r="I93" s="451"/>
      <c r="J93" s="451">
        <f t="shared" si="7"/>
        <v>84163</v>
      </c>
      <c r="K93" s="451">
        <v>40000</v>
      </c>
      <c r="L93" s="451"/>
      <c r="M93" s="451">
        <f t="shared" si="5"/>
        <v>40000</v>
      </c>
      <c r="N93" s="451">
        <v>40000</v>
      </c>
      <c r="O93" s="451"/>
      <c r="P93" s="451">
        <f t="shared" si="6"/>
        <v>40000</v>
      </c>
    </row>
    <row r="94" spans="1:16" x14ac:dyDescent="0.3">
      <c r="A94" s="82" t="s">
        <v>85</v>
      </c>
      <c r="B94" s="449" t="s">
        <v>43</v>
      </c>
      <c r="C94" s="449" t="s">
        <v>100</v>
      </c>
      <c r="D94" s="450" t="s">
        <v>101</v>
      </c>
      <c r="E94" s="450" t="s">
        <v>54</v>
      </c>
      <c r="F94" s="458" t="s">
        <v>86</v>
      </c>
      <c r="G94" s="450" t="s">
        <v>48</v>
      </c>
      <c r="H94" s="451">
        <v>12890.720000000001</v>
      </c>
      <c r="I94" s="451"/>
      <c r="J94" s="451">
        <f t="shared" si="7"/>
        <v>12890.720000000001</v>
      </c>
      <c r="K94" s="451">
        <v>30000</v>
      </c>
      <c r="L94" s="451"/>
      <c r="M94" s="451">
        <f t="shared" si="5"/>
        <v>30000</v>
      </c>
      <c r="N94" s="451">
        <v>30000</v>
      </c>
      <c r="O94" s="451"/>
      <c r="P94" s="451">
        <f t="shared" si="6"/>
        <v>30000</v>
      </c>
    </row>
    <row r="95" spans="1:16" ht="24" x14ac:dyDescent="0.3">
      <c r="A95" s="82" t="s">
        <v>312</v>
      </c>
      <c r="B95" s="449" t="s">
        <v>43</v>
      </c>
      <c r="C95" s="449" t="s">
        <v>100</v>
      </c>
      <c r="D95" s="450" t="s">
        <v>101</v>
      </c>
      <c r="E95" s="450" t="s">
        <v>54</v>
      </c>
      <c r="F95" s="458" t="s">
        <v>311</v>
      </c>
      <c r="G95" s="450" t="s">
        <v>48</v>
      </c>
      <c r="H95" s="451">
        <v>25800</v>
      </c>
      <c r="I95" s="451"/>
      <c r="J95" s="451">
        <f t="shared" si="7"/>
        <v>25800</v>
      </c>
      <c r="K95" s="451">
        <v>0</v>
      </c>
      <c r="L95" s="451"/>
      <c r="M95" s="451">
        <f t="shared" si="5"/>
        <v>0</v>
      </c>
      <c r="N95" s="451">
        <v>0</v>
      </c>
      <c r="O95" s="451"/>
      <c r="P95" s="451">
        <f t="shared" si="6"/>
        <v>0</v>
      </c>
    </row>
    <row r="96" spans="1:16" x14ac:dyDescent="0.3">
      <c r="A96" s="82" t="s">
        <v>220</v>
      </c>
      <c r="B96" s="449" t="s">
        <v>43</v>
      </c>
      <c r="C96" s="449" t="s">
        <v>100</v>
      </c>
      <c r="D96" s="450" t="s">
        <v>101</v>
      </c>
      <c r="E96" s="450" t="s">
        <v>54</v>
      </c>
      <c r="F96" s="458" t="s">
        <v>219</v>
      </c>
      <c r="G96" s="450" t="s">
        <v>48</v>
      </c>
      <c r="H96" s="451">
        <v>15800</v>
      </c>
      <c r="I96" s="451"/>
      <c r="J96" s="451">
        <f t="shared" si="7"/>
        <v>15800</v>
      </c>
      <c r="K96" s="451">
        <v>0</v>
      </c>
      <c r="L96" s="451"/>
      <c r="M96" s="451">
        <f t="shared" si="5"/>
        <v>0</v>
      </c>
      <c r="N96" s="451">
        <v>0</v>
      </c>
      <c r="O96" s="451"/>
      <c r="P96" s="451">
        <f t="shared" si="6"/>
        <v>0</v>
      </c>
    </row>
    <row r="97" spans="1:16" x14ac:dyDescent="0.3">
      <c r="A97" s="40" t="s">
        <v>89</v>
      </c>
      <c r="B97" s="449" t="s">
        <v>43</v>
      </c>
      <c r="C97" s="449" t="s">
        <v>100</v>
      </c>
      <c r="D97" s="450" t="s">
        <v>101</v>
      </c>
      <c r="E97" s="450" t="s">
        <v>54</v>
      </c>
      <c r="F97" s="458" t="s">
        <v>90</v>
      </c>
      <c r="G97" s="450" t="s">
        <v>48</v>
      </c>
      <c r="H97" s="451">
        <v>76025</v>
      </c>
      <c r="I97" s="451"/>
      <c r="J97" s="451">
        <f t="shared" si="7"/>
        <v>76025</v>
      </c>
      <c r="K97" s="451">
        <v>40000</v>
      </c>
      <c r="L97" s="451"/>
      <c r="M97" s="451">
        <f t="shared" si="5"/>
        <v>40000</v>
      </c>
      <c r="N97" s="451">
        <v>40000</v>
      </c>
      <c r="O97" s="451"/>
      <c r="P97" s="451">
        <f t="shared" si="6"/>
        <v>40000</v>
      </c>
    </row>
    <row r="98" spans="1:16" x14ac:dyDescent="0.3">
      <c r="A98" s="40" t="s">
        <v>106</v>
      </c>
      <c r="B98" s="459" t="s">
        <v>43</v>
      </c>
      <c r="C98" s="459" t="s">
        <v>100</v>
      </c>
      <c r="D98" s="450" t="s">
        <v>101</v>
      </c>
      <c r="E98" s="458" t="s">
        <v>54</v>
      </c>
      <c r="F98" s="458" t="s">
        <v>107</v>
      </c>
      <c r="G98" s="450" t="s">
        <v>48</v>
      </c>
      <c r="H98" s="451">
        <v>0</v>
      </c>
      <c r="I98" s="451"/>
      <c r="J98" s="451">
        <f t="shared" si="7"/>
        <v>0</v>
      </c>
      <c r="K98" s="451">
        <v>22500</v>
      </c>
      <c r="L98" s="451"/>
      <c r="M98" s="451">
        <f t="shared" si="5"/>
        <v>22500</v>
      </c>
      <c r="N98" s="451">
        <v>22500</v>
      </c>
      <c r="O98" s="451"/>
      <c r="P98" s="451">
        <f t="shared" si="6"/>
        <v>22500</v>
      </c>
    </row>
    <row r="99" spans="1:16" x14ac:dyDescent="0.3">
      <c r="A99" s="40" t="s">
        <v>91</v>
      </c>
      <c r="B99" s="449" t="s">
        <v>43</v>
      </c>
      <c r="C99" s="449" t="s">
        <v>100</v>
      </c>
      <c r="D99" s="450" t="s">
        <v>101</v>
      </c>
      <c r="E99" s="460" t="s">
        <v>54</v>
      </c>
      <c r="F99" s="460" t="s">
        <v>92</v>
      </c>
      <c r="G99" s="460" t="s">
        <v>48</v>
      </c>
      <c r="H99" s="451">
        <v>80481.700000000012</v>
      </c>
      <c r="I99" s="451"/>
      <c r="J99" s="451">
        <f t="shared" si="7"/>
        <v>80481.700000000012</v>
      </c>
      <c r="K99" s="451">
        <v>80000</v>
      </c>
      <c r="L99" s="451"/>
      <c r="M99" s="451">
        <f t="shared" si="5"/>
        <v>80000</v>
      </c>
      <c r="N99" s="451">
        <v>80000</v>
      </c>
      <c r="O99" s="451"/>
      <c r="P99" s="451">
        <f t="shared" si="6"/>
        <v>80000</v>
      </c>
    </row>
    <row r="100" spans="1:16" ht="24" x14ac:dyDescent="0.3">
      <c r="A100" s="40" t="s">
        <v>278</v>
      </c>
      <c r="B100" s="449" t="s">
        <v>43</v>
      </c>
      <c r="C100" s="449" t="s">
        <v>100</v>
      </c>
      <c r="D100" s="450" t="s">
        <v>101</v>
      </c>
      <c r="E100" s="460" t="s">
        <v>276</v>
      </c>
      <c r="F100" s="460" t="s">
        <v>275</v>
      </c>
      <c r="G100" s="460" t="s">
        <v>48</v>
      </c>
      <c r="H100" s="451">
        <v>29461.06</v>
      </c>
      <c r="I100" s="451"/>
      <c r="J100" s="451">
        <f t="shared" si="7"/>
        <v>29461.06</v>
      </c>
      <c r="K100" s="451">
        <v>0</v>
      </c>
      <c r="L100" s="451"/>
      <c r="M100" s="451">
        <f t="shared" si="5"/>
        <v>0</v>
      </c>
      <c r="N100" s="451">
        <v>0</v>
      </c>
      <c r="O100" s="451"/>
      <c r="P100" s="451">
        <f t="shared" si="6"/>
        <v>0</v>
      </c>
    </row>
    <row r="101" spans="1:16" ht="24" x14ac:dyDescent="0.3">
      <c r="A101" s="40" t="s">
        <v>279</v>
      </c>
      <c r="B101" s="449" t="s">
        <v>43</v>
      </c>
      <c r="C101" s="449" t="s">
        <v>100</v>
      </c>
      <c r="D101" s="450" t="s">
        <v>101</v>
      </c>
      <c r="E101" s="460" t="s">
        <v>276</v>
      </c>
      <c r="F101" s="460" t="s">
        <v>277</v>
      </c>
      <c r="G101" s="460" t="s">
        <v>48</v>
      </c>
      <c r="H101" s="451">
        <v>10438</v>
      </c>
      <c r="I101" s="451"/>
      <c r="J101" s="451">
        <f t="shared" si="7"/>
        <v>10438</v>
      </c>
      <c r="K101" s="451">
        <v>0</v>
      </c>
      <c r="L101" s="451"/>
      <c r="M101" s="451">
        <f t="shared" si="5"/>
        <v>0</v>
      </c>
      <c r="N101" s="451">
        <v>0</v>
      </c>
      <c r="O101" s="451"/>
      <c r="P101" s="451">
        <f t="shared" si="6"/>
        <v>0</v>
      </c>
    </row>
    <row r="102" spans="1:16" x14ac:dyDescent="0.3">
      <c r="A102" s="40" t="s">
        <v>93</v>
      </c>
      <c r="B102" s="449" t="s">
        <v>43</v>
      </c>
      <c r="C102" s="449" t="s">
        <v>100</v>
      </c>
      <c r="D102" s="450" t="s">
        <v>101</v>
      </c>
      <c r="E102" s="450" t="s">
        <v>94</v>
      </c>
      <c r="F102" s="461" t="s">
        <v>95</v>
      </c>
      <c r="G102" s="461" t="s">
        <v>48</v>
      </c>
      <c r="H102" s="451">
        <v>60238</v>
      </c>
      <c r="I102" s="451"/>
      <c r="J102" s="451">
        <f t="shared" si="7"/>
        <v>60238</v>
      </c>
      <c r="K102" s="451">
        <v>60238</v>
      </c>
      <c r="L102" s="451"/>
      <c r="M102" s="451">
        <f t="shared" si="5"/>
        <v>60238</v>
      </c>
      <c r="N102" s="451">
        <v>60238</v>
      </c>
      <c r="O102" s="451"/>
      <c r="P102" s="451">
        <f t="shared" si="6"/>
        <v>60238</v>
      </c>
    </row>
    <row r="103" spans="1:16" x14ac:dyDescent="0.3">
      <c r="A103" s="40" t="s">
        <v>108</v>
      </c>
      <c r="B103" s="449" t="s">
        <v>43</v>
      </c>
      <c r="C103" s="449" t="s">
        <v>100</v>
      </c>
      <c r="D103" s="450" t="s">
        <v>101</v>
      </c>
      <c r="E103" s="450" t="s">
        <v>94</v>
      </c>
      <c r="F103" s="461" t="s">
        <v>97</v>
      </c>
      <c r="G103" s="461" t="s">
        <v>48</v>
      </c>
      <c r="H103" s="451">
        <v>25281</v>
      </c>
      <c r="I103" s="451"/>
      <c r="J103" s="451">
        <f t="shared" si="7"/>
        <v>25281</v>
      </c>
      <c r="K103" s="451">
        <v>25281</v>
      </c>
      <c r="L103" s="451"/>
      <c r="M103" s="451">
        <f t="shared" si="5"/>
        <v>25281</v>
      </c>
      <c r="N103" s="451">
        <v>25281</v>
      </c>
      <c r="O103" s="451"/>
      <c r="P103" s="451">
        <f t="shared" si="6"/>
        <v>25281</v>
      </c>
    </row>
    <row r="104" spans="1:16" x14ac:dyDescent="0.3">
      <c r="A104" s="40" t="s">
        <v>109</v>
      </c>
      <c r="B104" s="449" t="s">
        <v>43</v>
      </c>
      <c r="C104" s="449" t="s">
        <v>100</v>
      </c>
      <c r="D104" s="450" t="s">
        <v>101</v>
      </c>
      <c r="E104" s="450" t="s">
        <v>110</v>
      </c>
      <c r="F104" s="461" t="s">
        <v>111</v>
      </c>
      <c r="G104" s="461" t="s">
        <v>48</v>
      </c>
      <c r="H104" s="451">
        <v>37790</v>
      </c>
      <c r="I104" s="451"/>
      <c r="J104" s="451">
        <f t="shared" si="7"/>
        <v>37790</v>
      </c>
      <c r="K104" s="451">
        <v>37790</v>
      </c>
      <c r="L104" s="451"/>
      <c r="M104" s="451">
        <f t="shared" si="5"/>
        <v>37790</v>
      </c>
      <c r="N104" s="451">
        <v>37790</v>
      </c>
      <c r="O104" s="451"/>
      <c r="P104" s="451">
        <f t="shared" si="6"/>
        <v>37790</v>
      </c>
    </row>
    <row r="105" spans="1:16" ht="24" x14ac:dyDescent="0.3">
      <c r="A105" s="40" t="s">
        <v>327</v>
      </c>
      <c r="B105" s="449" t="s">
        <v>43</v>
      </c>
      <c r="C105" s="449" t="s">
        <v>100</v>
      </c>
      <c r="D105" s="450" t="s">
        <v>101</v>
      </c>
      <c r="E105" s="450" t="s">
        <v>227</v>
      </c>
      <c r="F105" s="461" t="s">
        <v>326</v>
      </c>
      <c r="G105" s="461" t="s">
        <v>48</v>
      </c>
      <c r="H105" s="451">
        <v>0.01</v>
      </c>
      <c r="I105" s="451"/>
      <c r="J105" s="451">
        <f t="shared" si="7"/>
        <v>0.01</v>
      </c>
      <c r="K105" s="451"/>
      <c r="L105" s="451"/>
      <c r="M105" s="451"/>
      <c r="N105" s="451"/>
      <c r="O105" s="451"/>
      <c r="P105" s="451"/>
    </row>
    <row r="106" spans="1:16" ht="24" x14ac:dyDescent="0.3">
      <c r="A106" s="40" t="s">
        <v>229</v>
      </c>
      <c r="B106" s="449" t="s">
        <v>43</v>
      </c>
      <c r="C106" s="449" t="s">
        <v>100</v>
      </c>
      <c r="D106" s="450" t="s">
        <v>101</v>
      </c>
      <c r="E106" s="450" t="s">
        <v>227</v>
      </c>
      <c r="F106" s="461" t="s">
        <v>228</v>
      </c>
      <c r="G106" s="461" t="s">
        <v>48</v>
      </c>
      <c r="H106" s="451">
        <v>177.02</v>
      </c>
      <c r="I106" s="451"/>
      <c r="J106" s="451">
        <f t="shared" si="7"/>
        <v>177.02</v>
      </c>
      <c r="K106" s="451">
        <v>0</v>
      </c>
      <c r="L106" s="451"/>
      <c r="M106" s="451">
        <f t="shared" si="5"/>
        <v>0</v>
      </c>
      <c r="N106" s="451">
        <v>0</v>
      </c>
      <c r="O106" s="451"/>
      <c r="P106" s="451">
        <f t="shared" si="6"/>
        <v>0</v>
      </c>
    </row>
    <row r="107" spans="1:16" x14ac:dyDescent="0.3">
      <c r="A107" s="40" t="s">
        <v>122</v>
      </c>
      <c r="B107" s="449" t="s">
        <v>43</v>
      </c>
      <c r="C107" s="449" t="s">
        <v>123</v>
      </c>
      <c r="D107" s="450" t="s">
        <v>101</v>
      </c>
      <c r="E107" s="450" t="s">
        <v>54</v>
      </c>
      <c r="F107" s="461" t="s">
        <v>124</v>
      </c>
      <c r="G107" s="461" t="s">
        <v>48</v>
      </c>
      <c r="H107" s="451">
        <v>4200</v>
      </c>
      <c r="I107" s="451"/>
      <c r="J107" s="451">
        <f t="shared" si="7"/>
        <v>4200</v>
      </c>
      <c r="K107" s="451"/>
      <c r="L107" s="451"/>
      <c r="M107" s="451"/>
      <c r="N107" s="451"/>
      <c r="O107" s="451"/>
      <c r="P107" s="451"/>
    </row>
    <row r="108" spans="1:16" x14ac:dyDescent="0.3">
      <c r="A108" s="672" t="s">
        <v>98</v>
      </c>
      <c r="B108" s="672"/>
      <c r="C108" s="672"/>
      <c r="D108" s="672"/>
      <c r="E108" s="672"/>
      <c r="F108" s="672"/>
      <c r="G108" s="672"/>
      <c r="H108" s="496">
        <f>SUM(H68:H107)</f>
        <v>15547939.729999997</v>
      </c>
      <c r="I108" s="496">
        <f t="shared" ref="I108:J108" si="8">SUM(I68:I107)</f>
        <v>0</v>
      </c>
      <c r="J108" s="496">
        <f t="shared" si="8"/>
        <v>15547939.729999997</v>
      </c>
      <c r="K108" s="496">
        <f t="shared" ref="K108:P108" si="9">SUM(K68:K106)</f>
        <v>15118998.610000001</v>
      </c>
      <c r="L108" s="496">
        <f t="shared" si="9"/>
        <v>0</v>
      </c>
      <c r="M108" s="496">
        <f t="shared" si="9"/>
        <v>15118998.610000001</v>
      </c>
      <c r="N108" s="496">
        <f t="shared" si="9"/>
        <v>14290031.449999997</v>
      </c>
      <c r="O108" s="496">
        <f t="shared" si="9"/>
        <v>0</v>
      </c>
      <c r="P108" s="496">
        <f t="shared" si="9"/>
        <v>14290031.449999997</v>
      </c>
    </row>
    <row r="109" spans="1:16" ht="15" customHeight="1" x14ac:dyDescent="0.3">
      <c r="A109" s="749" t="s">
        <v>112</v>
      </c>
      <c r="B109" s="749"/>
      <c r="C109" s="749"/>
      <c r="D109" s="749"/>
      <c r="E109" s="749"/>
      <c r="F109" s="749"/>
      <c r="G109" s="749"/>
      <c r="H109" s="749"/>
      <c r="I109" s="749"/>
      <c r="J109" s="749"/>
      <c r="K109" s="749"/>
      <c r="L109" s="749"/>
      <c r="M109" s="749"/>
      <c r="N109" s="749"/>
      <c r="O109" s="749"/>
      <c r="P109" s="749"/>
    </row>
    <row r="110" spans="1:16" x14ac:dyDescent="0.3">
      <c r="A110" s="40" t="s">
        <v>87</v>
      </c>
      <c r="B110" s="455" t="s">
        <v>43</v>
      </c>
      <c r="C110" s="455" t="s">
        <v>44</v>
      </c>
      <c r="D110" s="460" t="s">
        <v>45</v>
      </c>
      <c r="E110" s="460" t="s">
        <v>54</v>
      </c>
      <c r="F110" s="460" t="s">
        <v>88</v>
      </c>
      <c r="G110" s="462" t="s">
        <v>113</v>
      </c>
      <c r="H110" s="451">
        <v>5000000</v>
      </c>
      <c r="I110" s="451"/>
      <c r="J110" s="451">
        <f>H110+I110</f>
        <v>5000000</v>
      </c>
      <c r="K110" s="451">
        <v>5800000</v>
      </c>
      <c r="L110" s="451"/>
      <c r="M110" s="451">
        <f>K110+L110</f>
        <v>5800000</v>
      </c>
      <c r="N110" s="451">
        <v>5800000</v>
      </c>
      <c r="O110" s="463"/>
      <c r="P110" s="451">
        <f>N110+O110</f>
        <v>5800000</v>
      </c>
    </row>
    <row r="111" spans="1:16" x14ac:dyDescent="0.3">
      <c r="A111" s="672" t="s">
        <v>114</v>
      </c>
      <c r="B111" s="672"/>
      <c r="C111" s="672"/>
      <c r="D111" s="672"/>
      <c r="E111" s="672"/>
      <c r="F111" s="672"/>
      <c r="G111" s="672"/>
      <c r="H111" s="497">
        <f>SUM(H110)</f>
        <v>5000000</v>
      </c>
      <c r="I111" s="497">
        <f t="shared" ref="I111:P111" si="10">SUM(I110)</f>
        <v>0</v>
      </c>
      <c r="J111" s="497">
        <f t="shared" si="10"/>
        <v>5000000</v>
      </c>
      <c r="K111" s="497">
        <f t="shared" si="10"/>
        <v>5800000</v>
      </c>
      <c r="L111" s="497">
        <f t="shared" si="10"/>
        <v>0</v>
      </c>
      <c r="M111" s="497">
        <f t="shared" si="10"/>
        <v>5800000</v>
      </c>
      <c r="N111" s="497">
        <f t="shared" si="10"/>
        <v>5800000</v>
      </c>
      <c r="O111" s="497">
        <f t="shared" si="10"/>
        <v>0</v>
      </c>
      <c r="P111" s="497">
        <f t="shared" si="10"/>
        <v>5800000</v>
      </c>
    </row>
    <row r="112" spans="1:16" hidden="1" x14ac:dyDescent="0.3">
      <c r="A112" s="702" t="s">
        <v>115</v>
      </c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97"/>
      <c r="P112" s="97"/>
    </row>
    <row r="113" spans="1:16" ht="25.2" hidden="1" customHeight="1" thickBot="1" x14ac:dyDescent="0.35">
      <c r="A113" s="702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97"/>
      <c r="P113" s="97"/>
    </row>
    <row r="114" spans="1:16" hidden="1" x14ac:dyDescent="0.3">
      <c r="A114" s="82" t="s">
        <v>42</v>
      </c>
      <c r="B114" s="58" t="s">
        <v>43</v>
      </c>
      <c r="C114" s="58" t="s">
        <v>44</v>
      </c>
      <c r="D114" s="58" t="s">
        <v>116</v>
      </c>
      <c r="E114" s="58" t="s">
        <v>46</v>
      </c>
      <c r="F114" s="58" t="s">
        <v>47</v>
      </c>
      <c r="G114" s="57" t="s">
        <v>117</v>
      </c>
      <c r="H114" s="32"/>
      <c r="I114" s="32"/>
      <c r="J114" s="32"/>
      <c r="K114" s="32"/>
      <c r="L114" s="32"/>
      <c r="M114" s="32"/>
      <c r="N114" s="32"/>
      <c r="O114" s="97"/>
      <c r="P114" s="97"/>
    </row>
    <row r="115" spans="1:16" hidden="1" x14ac:dyDescent="0.3">
      <c r="A115" s="82" t="s">
        <v>50</v>
      </c>
      <c r="B115" s="58" t="s">
        <v>43</v>
      </c>
      <c r="C115" s="58" t="s">
        <v>44</v>
      </c>
      <c r="D115" s="58" t="s">
        <v>116</v>
      </c>
      <c r="E115" s="58" t="s">
        <v>51</v>
      </c>
      <c r="F115" s="58" t="s">
        <v>52</v>
      </c>
      <c r="G115" s="57" t="s">
        <v>117</v>
      </c>
      <c r="H115" s="32"/>
      <c r="I115" s="32"/>
      <c r="J115" s="32"/>
      <c r="K115" s="32"/>
      <c r="L115" s="32"/>
      <c r="M115" s="32"/>
      <c r="N115" s="32"/>
      <c r="O115" s="97"/>
      <c r="P115" s="97"/>
    </row>
    <row r="116" spans="1:16" hidden="1" x14ac:dyDescent="0.3">
      <c r="A116" s="82" t="s">
        <v>118</v>
      </c>
      <c r="B116" s="58" t="s">
        <v>43</v>
      </c>
      <c r="C116" s="58" t="s">
        <v>44</v>
      </c>
      <c r="D116" s="58" t="s">
        <v>116</v>
      </c>
      <c r="E116" s="58" t="s">
        <v>54</v>
      </c>
      <c r="F116" s="58" t="s">
        <v>119</v>
      </c>
      <c r="G116" s="57" t="s">
        <v>117</v>
      </c>
      <c r="H116" s="32"/>
      <c r="I116" s="32"/>
      <c r="J116" s="32"/>
      <c r="K116" s="32"/>
      <c r="L116" s="32"/>
      <c r="M116" s="32"/>
      <c r="N116" s="32"/>
      <c r="O116" s="97"/>
      <c r="P116" s="97"/>
    </row>
    <row r="117" spans="1:16" hidden="1" x14ac:dyDescent="0.3">
      <c r="A117" s="702" t="s">
        <v>120</v>
      </c>
      <c r="B117" s="702"/>
      <c r="C117" s="702"/>
      <c r="D117" s="702"/>
      <c r="E117" s="702"/>
      <c r="F117" s="702"/>
      <c r="G117" s="702"/>
      <c r="H117" s="59">
        <f>SUM(H114:H116)</f>
        <v>0</v>
      </c>
      <c r="I117" s="59"/>
      <c r="J117" s="59"/>
      <c r="K117" s="59">
        <f t="shared" ref="K117:N117" si="11">SUM(K114:K116)</f>
        <v>0</v>
      </c>
      <c r="L117" s="59"/>
      <c r="M117" s="59"/>
      <c r="N117" s="59">
        <f t="shared" si="11"/>
        <v>0</v>
      </c>
      <c r="O117" s="97"/>
      <c r="P117" s="97"/>
    </row>
    <row r="118" spans="1:16" hidden="1" x14ac:dyDescent="0.3">
      <c r="A118" s="82" t="s">
        <v>42</v>
      </c>
      <c r="B118" s="58" t="s">
        <v>43</v>
      </c>
      <c r="C118" s="58" t="s">
        <v>100</v>
      </c>
      <c r="D118" s="58" t="s">
        <v>121</v>
      </c>
      <c r="E118" s="58" t="s">
        <v>46</v>
      </c>
      <c r="F118" s="58" t="s">
        <v>47</v>
      </c>
      <c r="G118" s="57" t="s">
        <v>117</v>
      </c>
      <c r="H118" s="32"/>
      <c r="I118" s="32"/>
      <c r="J118" s="32"/>
      <c r="K118" s="32"/>
      <c r="L118" s="32"/>
      <c r="M118" s="32"/>
      <c r="N118" s="32"/>
      <c r="O118" s="97"/>
      <c r="P118" s="97"/>
    </row>
    <row r="119" spans="1:16" hidden="1" x14ac:dyDescent="0.3">
      <c r="A119" s="82" t="s">
        <v>50</v>
      </c>
      <c r="B119" s="58" t="s">
        <v>43</v>
      </c>
      <c r="C119" s="58" t="s">
        <v>100</v>
      </c>
      <c r="D119" s="58" t="s">
        <v>121</v>
      </c>
      <c r="E119" s="58" t="s">
        <v>51</v>
      </c>
      <c r="F119" s="58" t="s">
        <v>52</v>
      </c>
      <c r="G119" s="57" t="s">
        <v>117</v>
      </c>
      <c r="H119" s="32"/>
      <c r="I119" s="32"/>
      <c r="J119" s="32"/>
      <c r="K119" s="32"/>
      <c r="L119" s="32"/>
      <c r="M119" s="32"/>
      <c r="N119" s="32"/>
      <c r="O119" s="97"/>
      <c r="P119" s="97"/>
    </row>
    <row r="120" spans="1:16" hidden="1" x14ac:dyDescent="0.3">
      <c r="A120" s="82" t="s">
        <v>118</v>
      </c>
      <c r="B120" s="58" t="s">
        <v>43</v>
      </c>
      <c r="C120" s="58" t="s">
        <v>100</v>
      </c>
      <c r="D120" s="58" t="s">
        <v>121</v>
      </c>
      <c r="E120" s="58" t="s">
        <v>54</v>
      </c>
      <c r="F120" s="58" t="s">
        <v>119</v>
      </c>
      <c r="G120" s="57" t="s">
        <v>117</v>
      </c>
      <c r="H120" s="32"/>
      <c r="I120" s="32"/>
      <c r="J120" s="32"/>
      <c r="K120" s="32"/>
      <c r="L120" s="32"/>
      <c r="M120" s="32"/>
      <c r="N120" s="32"/>
      <c r="O120" s="97"/>
      <c r="P120" s="97"/>
    </row>
    <row r="121" spans="1:16" hidden="1" x14ac:dyDescent="0.3">
      <c r="A121" s="40" t="s">
        <v>122</v>
      </c>
      <c r="B121" s="58" t="s">
        <v>43</v>
      </c>
      <c r="C121" s="58" t="s">
        <v>123</v>
      </c>
      <c r="D121" s="58" t="s">
        <v>121</v>
      </c>
      <c r="E121" s="58" t="s">
        <v>54</v>
      </c>
      <c r="F121" s="58" t="s">
        <v>124</v>
      </c>
      <c r="G121" s="57" t="s">
        <v>117</v>
      </c>
      <c r="H121" s="32"/>
      <c r="I121" s="32"/>
      <c r="J121" s="32"/>
      <c r="K121" s="32"/>
      <c r="L121" s="32"/>
      <c r="M121" s="32"/>
      <c r="N121" s="32"/>
      <c r="O121" s="97"/>
      <c r="P121" s="97"/>
    </row>
    <row r="122" spans="1:16" hidden="1" x14ac:dyDescent="0.3">
      <c r="A122" s="705" t="s">
        <v>125</v>
      </c>
      <c r="B122" s="705"/>
      <c r="C122" s="705"/>
      <c r="D122" s="705"/>
      <c r="E122" s="705"/>
      <c r="F122" s="705"/>
      <c r="G122" s="705"/>
      <c r="H122" s="83">
        <f>SUM(H118:H121)</f>
        <v>0</v>
      </c>
      <c r="I122" s="83"/>
      <c r="J122" s="83"/>
      <c r="K122" s="83">
        <f t="shared" ref="K122:N122" si="12">SUM(K118:K121)</f>
        <v>0</v>
      </c>
      <c r="L122" s="83"/>
      <c r="M122" s="83"/>
      <c r="N122" s="83">
        <f t="shared" si="12"/>
        <v>0</v>
      </c>
      <c r="O122" s="97"/>
      <c r="P122" s="97"/>
    </row>
    <row r="123" spans="1:16" hidden="1" x14ac:dyDescent="0.3">
      <c r="A123" s="706" t="s">
        <v>126</v>
      </c>
      <c r="B123" s="706"/>
      <c r="C123" s="706"/>
      <c r="D123" s="706"/>
      <c r="E123" s="706"/>
      <c r="F123" s="706"/>
      <c r="G123" s="706"/>
      <c r="H123" s="101">
        <f>H117+H122</f>
        <v>0</v>
      </c>
      <c r="I123" s="101"/>
      <c r="J123" s="101"/>
      <c r="K123" s="101">
        <f t="shared" ref="K123:N123" si="13">K117+K122</f>
        <v>0</v>
      </c>
      <c r="L123" s="101"/>
      <c r="M123" s="101"/>
      <c r="N123" s="101">
        <f t="shared" si="13"/>
        <v>0</v>
      </c>
      <c r="O123" s="97"/>
      <c r="P123" s="97"/>
    </row>
    <row r="124" spans="1:16" hidden="1" x14ac:dyDescent="0.3">
      <c r="A124" s="700" t="s">
        <v>127</v>
      </c>
      <c r="B124" s="700"/>
      <c r="C124" s="700"/>
      <c r="D124" s="700"/>
      <c r="E124" s="700"/>
      <c r="F124" s="700"/>
      <c r="G124" s="700"/>
      <c r="H124" s="700"/>
      <c r="I124" s="700"/>
      <c r="J124" s="700"/>
      <c r="K124" s="700"/>
      <c r="L124" s="700"/>
      <c r="M124" s="700"/>
      <c r="N124" s="700"/>
      <c r="O124" s="97"/>
      <c r="P124" s="97"/>
    </row>
    <row r="125" spans="1:16" hidden="1" x14ac:dyDescent="0.3">
      <c r="A125" s="82" t="s">
        <v>42</v>
      </c>
      <c r="B125" s="58" t="s">
        <v>43</v>
      </c>
      <c r="C125" s="58" t="s">
        <v>100</v>
      </c>
      <c r="D125" s="58" t="s">
        <v>128</v>
      </c>
      <c r="E125" s="58" t="s">
        <v>46</v>
      </c>
      <c r="F125" s="58" t="s">
        <v>47</v>
      </c>
      <c r="G125" s="102" t="s">
        <v>129</v>
      </c>
      <c r="H125" s="32"/>
      <c r="I125" s="32"/>
      <c r="J125" s="32"/>
      <c r="K125" s="34"/>
      <c r="L125" s="34"/>
      <c r="M125" s="34"/>
      <c r="N125" s="34"/>
      <c r="O125" s="97"/>
      <c r="P125" s="97"/>
    </row>
    <row r="126" spans="1:16" hidden="1" x14ac:dyDescent="0.3">
      <c r="A126" s="82" t="s">
        <v>50</v>
      </c>
      <c r="B126" s="58" t="s">
        <v>43</v>
      </c>
      <c r="C126" s="58" t="s">
        <v>100</v>
      </c>
      <c r="D126" s="58" t="s">
        <v>128</v>
      </c>
      <c r="E126" s="58" t="s">
        <v>51</v>
      </c>
      <c r="F126" s="58">
        <v>213000</v>
      </c>
      <c r="G126" s="102" t="s">
        <v>129</v>
      </c>
      <c r="H126" s="32"/>
      <c r="I126" s="32"/>
      <c r="J126" s="32"/>
      <c r="K126" s="32"/>
      <c r="L126" s="32"/>
      <c r="M126" s="32"/>
      <c r="N126" s="32"/>
      <c r="O126" s="97"/>
      <c r="P126" s="97"/>
    </row>
    <row r="127" spans="1:16" hidden="1" x14ac:dyDescent="0.3">
      <c r="A127" s="716" t="s">
        <v>130</v>
      </c>
      <c r="B127" s="716"/>
      <c r="C127" s="716"/>
      <c r="D127" s="716"/>
      <c r="E127" s="716"/>
      <c r="F127" s="716"/>
      <c r="G127" s="716"/>
      <c r="H127" s="121">
        <f>SUM(H125:H126)</f>
        <v>0</v>
      </c>
      <c r="I127" s="121"/>
      <c r="J127" s="121"/>
      <c r="K127" s="121">
        <f t="shared" ref="K127:N127" si="14">SUM(K125:K126)</f>
        <v>0</v>
      </c>
      <c r="L127" s="121"/>
      <c r="M127" s="121"/>
      <c r="N127" s="121">
        <f t="shared" si="14"/>
        <v>0</v>
      </c>
      <c r="O127" s="122"/>
      <c r="P127" s="122"/>
    </row>
    <row r="128" spans="1:16" x14ac:dyDescent="0.3">
      <c r="A128" s="748" t="s">
        <v>115</v>
      </c>
      <c r="B128" s="748"/>
      <c r="C128" s="748"/>
      <c r="D128" s="748"/>
      <c r="E128" s="748"/>
      <c r="F128" s="748"/>
      <c r="G128" s="748"/>
      <c r="H128" s="748"/>
      <c r="I128" s="748"/>
      <c r="J128" s="748"/>
      <c r="K128" s="748"/>
      <c r="L128" s="748"/>
      <c r="M128" s="748"/>
      <c r="N128" s="748"/>
      <c r="O128" s="748"/>
      <c r="P128" s="748"/>
    </row>
    <row r="129" spans="1:16" x14ac:dyDescent="0.3">
      <c r="A129" s="748"/>
      <c r="B129" s="748"/>
      <c r="C129" s="748"/>
      <c r="D129" s="748"/>
      <c r="E129" s="748"/>
      <c r="F129" s="748"/>
      <c r="G129" s="748"/>
      <c r="H129" s="748"/>
      <c r="I129" s="748"/>
      <c r="J129" s="748"/>
      <c r="K129" s="748"/>
      <c r="L129" s="748"/>
      <c r="M129" s="748"/>
      <c r="N129" s="748"/>
      <c r="O129" s="748"/>
      <c r="P129" s="748"/>
    </row>
    <row r="130" spans="1:16" x14ac:dyDescent="0.3">
      <c r="A130" s="82" t="s">
        <v>42</v>
      </c>
      <c r="B130" s="449" t="s">
        <v>43</v>
      </c>
      <c r="C130" s="449" t="s">
        <v>44</v>
      </c>
      <c r="D130" s="464" t="s">
        <v>116</v>
      </c>
      <c r="E130" s="450" t="s">
        <v>46</v>
      </c>
      <c r="F130" s="461" t="s">
        <v>47</v>
      </c>
      <c r="G130" s="461" t="s">
        <v>180</v>
      </c>
      <c r="H130" s="451">
        <v>24120217.399999999</v>
      </c>
      <c r="I130" s="451"/>
      <c r="J130" s="451">
        <f t="shared" ref="J130:J133" si="15">H130+I130</f>
        <v>24120217.399999999</v>
      </c>
      <c r="K130" s="451">
        <v>0</v>
      </c>
      <c r="L130" s="451"/>
      <c r="M130" s="451">
        <f t="shared" ref="M130:M133" si="16">K130+L130</f>
        <v>0</v>
      </c>
      <c r="N130" s="451">
        <v>0</v>
      </c>
      <c r="O130" s="451"/>
      <c r="P130" s="451">
        <f t="shared" ref="P130:P143" si="17">N130+O130</f>
        <v>0</v>
      </c>
    </row>
    <row r="131" spans="1:16" ht="36" x14ac:dyDescent="0.3">
      <c r="A131" s="36" t="s">
        <v>210</v>
      </c>
      <c r="B131" s="449" t="s">
        <v>43</v>
      </c>
      <c r="C131" s="449" t="s">
        <v>44</v>
      </c>
      <c r="D131" s="464" t="s">
        <v>116</v>
      </c>
      <c r="E131" s="450" t="s">
        <v>46</v>
      </c>
      <c r="F131" s="461" t="s">
        <v>209</v>
      </c>
      <c r="G131" s="461" t="s">
        <v>180</v>
      </c>
      <c r="H131" s="451">
        <v>95852.71</v>
      </c>
      <c r="I131" s="451"/>
      <c r="J131" s="451">
        <f t="shared" si="15"/>
        <v>95852.71</v>
      </c>
      <c r="K131" s="451"/>
      <c r="L131" s="451"/>
      <c r="M131" s="451"/>
      <c r="N131" s="451"/>
      <c r="O131" s="451"/>
      <c r="P131" s="451"/>
    </row>
    <row r="132" spans="1:16" x14ac:dyDescent="0.3">
      <c r="A132" s="82" t="s">
        <v>50</v>
      </c>
      <c r="B132" s="449" t="s">
        <v>43</v>
      </c>
      <c r="C132" s="449" t="s">
        <v>44</v>
      </c>
      <c r="D132" s="464" t="s">
        <v>116</v>
      </c>
      <c r="E132" s="450" t="s">
        <v>51</v>
      </c>
      <c r="F132" s="461" t="s">
        <v>52</v>
      </c>
      <c r="G132" s="461" t="s">
        <v>180</v>
      </c>
      <c r="H132" s="451">
        <v>7313253.1699999999</v>
      </c>
      <c r="I132" s="451"/>
      <c r="J132" s="451">
        <f t="shared" si="15"/>
        <v>7313253.1699999999</v>
      </c>
      <c r="K132" s="451">
        <v>0</v>
      </c>
      <c r="L132" s="451"/>
      <c r="M132" s="451">
        <f t="shared" si="16"/>
        <v>0</v>
      </c>
      <c r="N132" s="451">
        <v>0</v>
      </c>
      <c r="O132" s="451"/>
      <c r="P132" s="451">
        <f t="shared" si="17"/>
        <v>0</v>
      </c>
    </row>
    <row r="133" spans="1:16" x14ac:dyDescent="0.3">
      <c r="A133" s="82" t="s">
        <v>118</v>
      </c>
      <c r="B133" s="449" t="s">
        <v>43</v>
      </c>
      <c r="C133" s="449" t="s">
        <v>44</v>
      </c>
      <c r="D133" s="464" t="s">
        <v>116</v>
      </c>
      <c r="E133" s="450" t="s">
        <v>54</v>
      </c>
      <c r="F133" s="461" t="s">
        <v>119</v>
      </c>
      <c r="G133" s="461" t="s">
        <v>180</v>
      </c>
      <c r="H133" s="451">
        <v>47000</v>
      </c>
      <c r="I133" s="451"/>
      <c r="J133" s="451">
        <f t="shared" si="15"/>
        <v>47000</v>
      </c>
      <c r="K133" s="451">
        <v>0</v>
      </c>
      <c r="L133" s="451"/>
      <c r="M133" s="451">
        <f t="shared" si="16"/>
        <v>0</v>
      </c>
      <c r="N133" s="451">
        <v>0</v>
      </c>
      <c r="O133" s="451"/>
      <c r="P133" s="451">
        <f t="shared" si="17"/>
        <v>0</v>
      </c>
    </row>
    <row r="134" spans="1:16" x14ac:dyDescent="0.3">
      <c r="A134" s="715" t="s">
        <v>178</v>
      </c>
      <c r="B134" s="715"/>
      <c r="C134" s="715"/>
      <c r="D134" s="715"/>
      <c r="E134" s="715"/>
      <c r="F134" s="715"/>
      <c r="G134" s="715"/>
      <c r="H134" s="495">
        <f>SUM(H130:H133)</f>
        <v>31576323.280000001</v>
      </c>
      <c r="I134" s="495">
        <f t="shared" ref="I134:P134" si="18">SUM(I130:I133)</f>
        <v>0</v>
      </c>
      <c r="J134" s="495">
        <f t="shared" si="18"/>
        <v>31576323.280000001</v>
      </c>
      <c r="K134" s="495">
        <f t="shared" si="18"/>
        <v>0</v>
      </c>
      <c r="L134" s="495">
        <f t="shared" si="18"/>
        <v>0</v>
      </c>
      <c r="M134" s="495">
        <f t="shared" si="18"/>
        <v>0</v>
      </c>
      <c r="N134" s="495">
        <f t="shared" si="18"/>
        <v>0</v>
      </c>
      <c r="O134" s="495">
        <f t="shared" si="18"/>
        <v>0</v>
      </c>
      <c r="P134" s="495">
        <f t="shared" si="18"/>
        <v>0</v>
      </c>
    </row>
    <row r="135" spans="1:16" x14ac:dyDescent="0.3">
      <c r="A135" s="82" t="s">
        <v>42</v>
      </c>
      <c r="B135" s="449" t="s">
        <v>43</v>
      </c>
      <c r="C135" s="449" t="s">
        <v>100</v>
      </c>
      <c r="D135" s="464" t="s">
        <v>121</v>
      </c>
      <c r="E135" s="450" t="s">
        <v>46</v>
      </c>
      <c r="F135" s="461" t="s">
        <v>47</v>
      </c>
      <c r="G135" s="461" t="s">
        <v>180</v>
      </c>
      <c r="H135" s="451">
        <v>40625138.25</v>
      </c>
      <c r="I135" s="451"/>
      <c r="J135" s="451">
        <f t="shared" ref="J135:J143" si="19">H135+I135</f>
        <v>40625138.25</v>
      </c>
      <c r="K135" s="451">
        <v>0</v>
      </c>
      <c r="L135" s="451"/>
      <c r="M135" s="451">
        <f t="shared" ref="M135:M143" si="20">K135+L135</f>
        <v>0</v>
      </c>
      <c r="N135" s="451">
        <v>0</v>
      </c>
      <c r="O135" s="451"/>
      <c r="P135" s="451">
        <f t="shared" si="17"/>
        <v>0</v>
      </c>
    </row>
    <row r="136" spans="1:16" ht="36" x14ac:dyDescent="0.3">
      <c r="A136" s="36" t="s">
        <v>210</v>
      </c>
      <c r="B136" s="449" t="s">
        <v>43</v>
      </c>
      <c r="C136" s="449" t="s">
        <v>100</v>
      </c>
      <c r="D136" s="464" t="s">
        <v>121</v>
      </c>
      <c r="E136" s="450" t="s">
        <v>46</v>
      </c>
      <c r="F136" s="461" t="s">
        <v>209</v>
      </c>
      <c r="G136" s="461" t="s">
        <v>180</v>
      </c>
      <c r="H136" s="451">
        <v>151071.72999999998</v>
      </c>
      <c r="I136" s="451"/>
      <c r="J136" s="451">
        <f t="shared" si="19"/>
        <v>151071.72999999998</v>
      </c>
      <c r="K136" s="451"/>
      <c r="L136" s="451"/>
      <c r="M136" s="451"/>
      <c r="N136" s="451"/>
      <c r="O136" s="451"/>
      <c r="P136" s="451"/>
    </row>
    <row r="137" spans="1:16" ht="36" x14ac:dyDescent="0.3">
      <c r="A137" s="636" t="s">
        <v>402</v>
      </c>
      <c r="B137" s="449" t="s">
        <v>43</v>
      </c>
      <c r="C137" s="449" t="s">
        <v>100</v>
      </c>
      <c r="D137" s="464" t="s">
        <v>121</v>
      </c>
      <c r="E137" s="450" t="s">
        <v>51</v>
      </c>
      <c r="F137" s="461" t="s">
        <v>401</v>
      </c>
      <c r="G137" s="461" t="s">
        <v>180</v>
      </c>
      <c r="H137" s="451">
        <v>6962.13</v>
      </c>
      <c r="I137" s="451"/>
      <c r="J137" s="451">
        <f t="shared" si="19"/>
        <v>6962.13</v>
      </c>
      <c r="K137" s="451"/>
      <c r="L137" s="451"/>
      <c r="M137" s="451"/>
      <c r="N137" s="451"/>
      <c r="O137" s="451"/>
      <c r="P137" s="451"/>
    </row>
    <row r="138" spans="1:16" x14ac:dyDescent="0.3">
      <c r="A138" s="82" t="s">
        <v>50</v>
      </c>
      <c r="B138" s="449" t="s">
        <v>43</v>
      </c>
      <c r="C138" s="449" t="s">
        <v>100</v>
      </c>
      <c r="D138" s="464" t="s">
        <v>121</v>
      </c>
      <c r="E138" s="450" t="s">
        <v>51</v>
      </c>
      <c r="F138" s="461" t="s">
        <v>52</v>
      </c>
      <c r="G138" s="461" t="s">
        <v>180</v>
      </c>
      <c r="H138" s="451">
        <v>12166044.17</v>
      </c>
      <c r="I138" s="451"/>
      <c r="J138" s="451">
        <f t="shared" si="19"/>
        <v>12166044.17</v>
      </c>
      <c r="K138" s="451">
        <v>0</v>
      </c>
      <c r="L138" s="451"/>
      <c r="M138" s="451">
        <f t="shared" si="20"/>
        <v>0</v>
      </c>
      <c r="N138" s="451">
        <v>0</v>
      </c>
      <c r="O138" s="451"/>
      <c r="P138" s="451">
        <f t="shared" si="17"/>
        <v>0</v>
      </c>
    </row>
    <row r="139" spans="1:16" x14ac:dyDescent="0.3">
      <c r="A139" s="82" t="s">
        <v>118</v>
      </c>
      <c r="B139" s="449" t="s">
        <v>43</v>
      </c>
      <c r="C139" s="449" t="s">
        <v>100</v>
      </c>
      <c r="D139" s="464" t="s">
        <v>121</v>
      </c>
      <c r="E139" s="450" t="s">
        <v>54</v>
      </c>
      <c r="F139" s="461" t="s">
        <v>119</v>
      </c>
      <c r="G139" s="461" t="s">
        <v>180</v>
      </c>
      <c r="H139" s="451">
        <v>49414</v>
      </c>
      <c r="I139" s="451"/>
      <c r="J139" s="451">
        <f t="shared" si="19"/>
        <v>49414</v>
      </c>
      <c r="K139" s="451">
        <v>0</v>
      </c>
      <c r="L139" s="451"/>
      <c r="M139" s="451">
        <f t="shared" si="20"/>
        <v>0</v>
      </c>
      <c r="N139" s="451">
        <v>0</v>
      </c>
      <c r="O139" s="451"/>
      <c r="P139" s="451">
        <f t="shared" si="17"/>
        <v>0</v>
      </c>
    </row>
    <row r="140" spans="1:16" x14ac:dyDescent="0.3">
      <c r="A140" s="82" t="s">
        <v>236</v>
      </c>
      <c r="B140" s="449" t="s">
        <v>43</v>
      </c>
      <c r="C140" s="449" t="s">
        <v>100</v>
      </c>
      <c r="D140" s="464" t="s">
        <v>121</v>
      </c>
      <c r="E140" s="450" t="s">
        <v>54</v>
      </c>
      <c r="F140" s="461" t="s">
        <v>235</v>
      </c>
      <c r="G140" s="461" t="s">
        <v>180</v>
      </c>
      <c r="H140" s="451">
        <v>1572331.31</v>
      </c>
      <c r="I140" s="451"/>
      <c r="J140" s="451">
        <f t="shared" si="19"/>
        <v>1572331.31</v>
      </c>
      <c r="K140" s="451"/>
      <c r="L140" s="451"/>
      <c r="M140" s="451"/>
      <c r="N140" s="451"/>
      <c r="O140" s="451"/>
      <c r="P140" s="451"/>
    </row>
    <row r="141" spans="1:16" x14ac:dyDescent="0.3">
      <c r="A141" s="40" t="s">
        <v>91</v>
      </c>
      <c r="B141" s="449" t="s">
        <v>43</v>
      </c>
      <c r="C141" s="449" t="s">
        <v>100</v>
      </c>
      <c r="D141" s="464" t="s">
        <v>121</v>
      </c>
      <c r="E141" s="450" t="s">
        <v>54</v>
      </c>
      <c r="F141" s="461" t="s">
        <v>92</v>
      </c>
      <c r="G141" s="461" t="s">
        <v>180</v>
      </c>
      <c r="H141" s="451">
        <v>94353.600000000006</v>
      </c>
      <c r="I141" s="451"/>
      <c r="J141" s="451">
        <f t="shared" si="19"/>
        <v>94353.600000000006</v>
      </c>
      <c r="K141" s="451"/>
      <c r="L141" s="451"/>
      <c r="M141" s="451"/>
      <c r="N141" s="451"/>
      <c r="O141" s="451"/>
      <c r="P141" s="451"/>
    </row>
    <row r="142" spans="1:16" ht="24" x14ac:dyDescent="0.3">
      <c r="A142" s="82" t="s">
        <v>214</v>
      </c>
      <c r="B142" s="449" t="s">
        <v>43</v>
      </c>
      <c r="C142" s="449" t="s">
        <v>100</v>
      </c>
      <c r="D142" s="464" t="s">
        <v>121</v>
      </c>
      <c r="E142" s="450" t="s">
        <v>54</v>
      </c>
      <c r="F142" s="461" t="s">
        <v>213</v>
      </c>
      <c r="G142" s="461" t="s">
        <v>180</v>
      </c>
      <c r="H142" s="451">
        <v>12746</v>
      </c>
      <c r="I142" s="451"/>
      <c r="J142" s="451">
        <f t="shared" si="19"/>
        <v>12746</v>
      </c>
      <c r="K142" s="451">
        <v>0</v>
      </c>
      <c r="L142" s="451"/>
      <c r="M142" s="451">
        <f t="shared" si="20"/>
        <v>0</v>
      </c>
      <c r="N142" s="451">
        <v>0</v>
      </c>
      <c r="O142" s="451"/>
      <c r="P142" s="451">
        <f t="shared" si="17"/>
        <v>0</v>
      </c>
    </row>
    <row r="143" spans="1:16" x14ac:dyDescent="0.3">
      <c r="A143" s="82" t="s">
        <v>122</v>
      </c>
      <c r="B143" s="449" t="s">
        <v>43</v>
      </c>
      <c r="C143" s="449" t="s">
        <v>123</v>
      </c>
      <c r="D143" s="464" t="s">
        <v>121</v>
      </c>
      <c r="E143" s="450" t="s">
        <v>54</v>
      </c>
      <c r="F143" s="461" t="s">
        <v>124</v>
      </c>
      <c r="G143" s="461" t="s">
        <v>180</v>
      </c>
      <c r="H143" s="451">
        <v>4200</v>
      </c>
      <c r="I143" s="451">
        <v>4200</v>
      </c>
      <c r="J143" s="451">
        <f t="shared" si="19"/>
        <v>8400</v>
      </c>
      <c r="K143" s="451">
        <v>0</v>
      </c>
      <c r="L143" s="451"/>
      <c r="M143" s="451">
        <f t="shared" si="20"/>
        <v>0</v>
      </c>
      <c r="N143" s="451">
        <v>0</v>
      </c>
      <c r="O143" s="451"/>
      <c r="P143" s="451">
        <f t="shared" si="17"/>
        <v>0</v>
      </c>
    </row>
    <row r="144" spans="1:16" x14ac:dyDescent="0.3">
      <c r="A144" s="715" t="s">
        <v>178</v>
      </c>
      <c r="B144" s="715"/>
      <c r="C144" s="715"/>
      <c r="D144" s="715"/>
      <c r="E144" s="715"/>
      <c r="F144" s="715"/>
      <c r="G144" s="715"/>
      <c r="H144" s="495">
        <f>SUM(H135:H143)</f>
        <v>54682261.190000005</v>
      </c>
      <c r="I144" s="495">
        <f t="shared" ref="I144:P144" si="21">SUM(I135:I143)</f>
        <v>4200</v>
      </c>
      <c r="J144" s="495">
        <f t="shared" si="21"/>
        <v>54686461.190000005</v>
      </c>
      <c r="K144" s="495">
        <f t="shared" si="21"/>
        <v>0</v>
      </c>
      <c r="L144" s="495">
        <f t="shared" si="21"/>
        <v>0</v>
      </c>
      <c r="M144" s="495">
        <f t="shared" si="21"/>
        <v>0</v>
      </c>
      <c r="N144" s="495">
        <f t="shared" si="21"/>
        <v>0</v>
      </c>
      <c r="O144" s="495">
        <f t="shared" si="21"/>
        <v>0</v>
      </c>
      <c r="P144" s="495">
        <f t="shared" si="21"/>
        <v>0</v>
      </c>
    </row>
    <row r="145" spans="1:16" x14ac:dyDescent="0.3">
      <c r="A145" s="706" t="s">
        <v>179</v>
      </c>
      <c r="B145" s="706"/>
      <c r="C145" s="706"/>
      <c r="D145" s="706"/>
      <c r="E145" s="706"/>
      <c r="F145" s="706"/>
      <c r="G145" s="706"/>
      <c r="H145" s="495">
        <f>H134+H144</f>
        <v>86258584.469999999</v>
      </c>
      <c r="I145" s="495">
        <f t="shared" ref="I145:P145" si="22">I134+I144</f>
        <v>4200</v>
      </c>
      <c r="J145" s="495">
        <f t="shared" si="22"/>
        <v>86262784.469999999</v>
      </c>
      <c r="K145" s="495">
        <f t="shared" si="22"/>
        <v>0</v>
      </c>
      <c r="L145" s="495">
        <f t="shared" si="22"/>
        <v>0</v>
      </c>
      <c r="M145" s="495">
        <f t="shared" si="22"/>
        <v>0</v>
      </c>
      <c r="N145" s="495">
        <f t="shared" si="22"/>
        <v>0</v>
      </c>
      <c r="O145" s="495">
        <f t="shared" si="22"/>
        <v>0</v>
      </c>
      <c r="P145" s="495">
        <f t="shared" si="22"/>
        <v>0</v>
      </c>
    </row>
    <row r="146" spans="1:16" x14ac:dyDescent="0.3">
      <c r="A146" s="750" t="s">
        <v>201</v>
      </c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  <c r="L146" s="751"/>
      <c r="M146" s="751"/>
      <c r="N146" s="751"/>
      <c r="O146" s="751"/>
      <c r="P146" s="752"/>
    </row>
    <row r="147" spans="1:16" x14ac:dyDescent="0.3">
      <c r="A147" s="82" t="s">
        <v>42</v>
      </c>
      <c r="B147" s="449" t="s">
        <v>43</v>
      </c>
      <c r="C147" s="449" t="s">
        <v>100</v>
      </c>
      <c r="D147" s="464" t="s">
        <v>202</v>
      </c>
      <c r="E147" s="450" t="s">
        <v>46</v>
      </c>
      <c r="F147" s="461" t="s">
        <v>47</v>
      </c>
      <c r="G147" s="461" t="s">
        <v>203</v>
      </c>
      <c r="H147" s="451">
        <v>4554000</v>
      </c>
      <c r="I147" s="451"/>
      <c r="J147" s="465">
        <f t="shared" ref="J147:J148" si="23">H147+I147</f>
        <v>4554000</v>
      </c>
      <c r="K147" s="451">
        <v>0</v>
      </c>
      <c r="L147" s="451"/>
      <c r="M147" s="465">
        <f t="shared" ref="M147:M148" si="24">K147+L147</f>
        <v>0</v>
      </c>
      <c r="N147" s="451">
        <v>0</v>
      </c>
      <c r="O147" s="147"/>
      <c r="P147" s="148">
        <f t="shared" ref="P147:P148" si="25">N147+O147</f>
        <v>0</v>
      </c>
    </row>
    <row r="148" spans="1:16" x14ac:dyDescent="0.3">
      <c r="A148" s="82" t="s">
        <v>50</v>
      </c>
      <c r="B148" s="449" t="s">
        <v>43</v>
      </c>
      <c r="C148" s="449" t="s">
        <v>100</v>
      </c>
      <c r="D148" s="464" t="s">
        <v>202</v>
      </c>
      <c r="E148" s="450" t="s">
        <v>51</v>
      </c>
      <c r="F148" s="461" t="s">
        <v>52</v>
      </c>
      <c r="G148" s="461" t="s">
        <v>203</v>
      </c>
      <c r="H148" s="451">
        <v>1375308</v>
      </c>
      <c r="I148" s="451"/>
      <c r="J148" s="465">
        <f t="shared" si="23"/>
        <v>1375308</v>
      </c>
      <c r="K148" s="451">
        <v>0</v>
      </c>
      <c r="L148" s="451"/>
      <c r="M148" s="465">
        <f t="shared" si="24"/>
        <v>0</v>
      </c>
      <c r="N148" s="451">
        <v>0</v>
      </c>
      <c r="O148" s="147"/>
      <c r="P148" s="148">
        <f t="shared" si="25"/>
        <v>0</v>
      </c>
    </row>
    <row r="149" spans="1:16" ht="15" thickBot="1" x14ac:dyDescent="0.35">
      <c r="A149" s="728" t="s">
        <v>204</v>
      </c>
      <c r="B149" s="728"/>
      <c r="C149" s="728"/>
      <c r="D149" s="728"/>
      <c r="E149" s="728"/>
      <c r="F149" s="728"/>
      <c r="G149" s="728"/>
      <c r="H149" s="149">
        <f>SUM(H147:H148)</f>
        <v>5929308</v>
      </c>
      <c r="I149" s="149">
        <f t="shared" ref="I149:P149" si="26">SUM(I147:I148)</f>
        <v>0</v>
      </c>
      <c r="J149" s="149">
        <f t="shared" si="26"/>
        <v>5929308</v>
      </c>
      <c r="K149" s="149">
        <f t="shared" si="26"/>
        <v>0</v>
      </c>
      <c r="L149" s="149">
        <f t="shared" si="26"/>
        <v>0</v>
      </c>
      <c r="M149" s="149">
        <f t="shared" si="26"/>
        <v>0</v>
      </c>
      <c r="N149" s="149">
        <f t="shared" si="26"/>
        <v>0</v>
      </c>
      <c r="O149" s="149">
        <f t="shared" si="26"/>
        <v>0</v>
      </c>
      <c r="P149" s="149">
        <f t="shared" si="26"/>
        <v>0</v>
      </c>
    </row>
    <row r="150" spans="1:16" ht="15" thickBot="1" x14ac:dyDescent="0.35">
      <c r="A150" s="753" t="s">
        <v>205</v>
      </c>
      <c r="B150" s="754"/>
      <c r="C150" s="754"/>
      <c r="D150" s="754"/>
      <c r="E150" s="754"/>
      <c r="F150" s="754"/>
      <c r="G150" s="754"/>
      <c r="H150" s="754"/>
      <c r="I150" s="754"/>
      <c r="J150" s="754"/>
      <c r="K150" s="754"/>
      <c r="L150" s="754"/>
      <c r="M150" s="754"/>
      <c r="N150" s="754"/>
      <c r="O150" s="754"/>
      <c r="P150" s="755"/>
    </row>
    <row r="151" spans="1:16" x14ac:dyDescent="0.3">
      <c r="A151" s="150" t="s">
        <v>42</v>
      </c>
      <c r="B151" s="466" t="s">
        <v>43</v>
      </c>
      <c r="C151" s="466" t="s">
        <v>100</v>
      </c>
      <c r="D151" s="466" t="s">
        <v>206</v>
      </c>
      <c r="E151" s="466" t="s">
        <v>46</v>
      </c>
      <c r="F151" s="466" t="s">
        <v>47</v>
      </c>
      <c r="G151" s="461" t="s">
        <v>207</v>
      </c>
      <c r="H151" s="467">
        <v>251508</v>
      </c>
      <c r="I151" s="468"/>
      <c r="J151" s="465">
        <f t="shared" ref="J151:J152" si="27">H151+I151</f>
        <v>251508</v>
      </c>
      <c r="K151" s="465">
        <v>0</v>
      </c>
      <c r="L151" s="469"/>
      <c r="M151" s="465">
        <f t="shared" ref="M151:M152" si="28">K151+L151</f>
        <v>0</v>
      </c>
      <c r="N151" s="451">
        <v>0</v>
      </c>
      <c r="O151" s="147"/>
      <c r="P151" s="148">
        <f t="shared" ref="P151:P152" si="29">N151+O151</f>
        <v>0</v>
      </c>
    </row>
    <row r="152" spans="1:16" x14ac:dyDescent="0.3">
      <c r="A152" s="37" t="s">
        <v>50</v>
      </c>
      <c r="B152" s="470" t="s">
        <v>43</v>
      </c>
      <c r="C152" s="470" t="s">
        <v>100</v>
      </c>
      <c r="D152" s="470" t="s">
        <v>206</v>
      </c>
      <c r="E152" s="470" t="s">
        <v>51</v>
      </c>
      <c r="F152" s="470" t="s">
        <v>52</v>
      </c>
      <c r="G152" s="471" t="s">
        <v>207</v>
      </c>
      <c r="H152" s="472">
        <v>75955.42</v>
      </c>
      <c r="I152" s="473"/>
      <c r="J152" s="474">
        <f t="shared" si="27"/>
        <v>75955.42</v>
      </c>
      <c r="K152" s="474">
        <v>0</v>
      </c>
      <c r="L152" s="475"/>
      <c r="M152" s="474">
        <f t="shared" si="28"/>
        <v>0</v>
      </c>
      <c r="N152" s="476">
        <v>0</v>
      </c>
      <c r="O152" s="163"/>
      <c r="P152" s="164">
        <f t="shared" si="29"/>
        <v>0</v>
      </c>
    </row>
    <row r="153" spans="1:16" x14ac:dyDescent="0.3">
      <c r="A153" s="706" t="s">
        <v>208</v>
      </c>
      <c r="B153" s="706"/>
      <c r="C153" s="706"/>
      <c r="D153" s="706"/>
      <c r="E153" s="706"/>
      <c r="F153" s="706"/>
      <c r="G153" s="706"/>
      <c r="H153" s="496">
        <f>SUM(H151:H152)</f>
        <v>327463.42</v>
      </c>
      <c r="I153" s="496">
        <f>SUM(I151:I152)</f>
        <v>0</v>
      </c>
      <c r="J153" s="496">
        <f>H153+I153</f>
        <v>327463.42</v>
      </c>
      <c r="K153" s="496">
        <f t="shared" ref="K153" si="30">SUM(K151:K152)</f>
        <v>0</v>
      </c>
      <c r="L153" s="496"/>
      <c r="M153" s="496"/>
      <c r="N153" s="496">
        <f>SUM(N151:N152)</f>
        <v>0</v>
      </c>
      <c r="O153" s="496"/>
      <c r="P153" s="496"/>
    </row>
    <row r="154" spans="1:16" ht="30" customHeight="1" x14ac:dyDescent="0.3">
      <c r="A154" s="756" t="s">
        <v>216</v>
      </c>
      <c r="B154" s="757"/>
      <c r="C154" s="757"/>
      <c r="D154" s="757"/>
      <c r="E154" s="757"/>
      <c r="F154" s="757"/>
      <c r="G154" s="757"/>
      <c r="H154" s="757"/>
      <c r="I154" s="757"/>
      <c r="J154" s="757"/>
      <c r="K154" s="757"/>
      <c r="L154" s="757"/>
      <c r="M154" s="757"/>
      <c r="N154" s="757"/>
      <c r="O154" s="757"/>
      <c r="P154" s="758"/>
    </row>
    <row r="155" spans="1:16" x14ac:dyDescent="0.3">
      <c r="A155" s="150" t="s">
        <v>42</v>
      </c>
      <c r="B155" s="466" t="s">
        <v>43</v>
      </c>
      <c r="C155" s="466" t="s">
        <v>100</v>
      </c>
      <c r="D155" s="464" t="s">
        <v>217</v>
      </c>
      <c r="E155" s="464" t="s">
        <v>46</v>
      </c>
      <c r="F155" s="466" t="s">
        <v>47</v>
      </c>
      <c r="G155" s="461" t="s">
        <v>218</v>
      </c>
      <c r="H155" s="477">
        <v>99000</v>
      </c>
      <c r="I155" s="477"/>
      <c r="J155" s="465">
        <f t="shared" ref="J155:J156" si="31">H155+I155</f>
        <v>99000</v>
      </c>
      <c r="K155" s="451">
        <v>0</v>
      </c>
      <c r="L155" s="454"/>
      <c r="M155" s="465">
        <f t="shared" ref="M155:M156" si="32">K155+L155</f>
        <v>0</v>
      </c>
      <c r="N155" s="451">
        <v>0</v>
      </c>
      <c r="O155" s="147"/>
      <c r="P155" s="148">
        <f t="shared" ref="P155:P156" si="33">N155+O155</f>
        <v>0</v>
      </c>
    </row>
    <row r="156" spans="1:16" x14ac:dyDescent="0.3">
      <c r="A156" s="37" t="s">
        <v>50</v>
      </c>
      <c r="B156" s="470" t="s">
        <v>43</v>
      </c>
      <c r="C156" s="470" t="s">
        <v>100</v>
      </c>
      <c r="D156" s="464" t="s">
        <v>217</v>
      </c>
      <c r="E156" s="464" t="s">
        <v>51</v>
      </c>
      <c r="F156" s="470" t="s">
        <v>52</v>
      </c>
      <c r="G156" s="461" t="s">
        <v>218</v>
      </c>
      <c r="H156" s="477">
        <v>29898</v>
      </c>
      <c r="I156" s="477"/>
      <c r="J156" s="474">
        <f t="shared" si="31"/>
        <v>29898</v>
      </c>
      <c r="K156" s="451">
        <v>0</v>
      </c>
      <c r="L156" s="454"/>
      <c r="M156" s="474">
        <f t="shared" si="32"/>
        <v>0</v>
      </c>
      <c r="N156" s="451">
        <v>0</v>
      </c>
      <c r="O156" s="147"/>
      <c r="P156" s="164">
        <f t="shared" si="33"/>
        <v>0</v>
      </c>
    </row>
    <row r="157" spans="1:16" x14ac:dyDescent="0.3">
      <c r="A157" s="706" t="s">
        <v>215</v>
      </c>
      <c r="B157" s="706"/>
      <c r="C157" s="706"/>
      <c r="D157" s="706"/>
      <c r="E157" s="706"/>
      <c r="F157" s="706"/>
      <c r="G157" s="706"/>
      <c r="H157" s="496">
        <f>SUM(H155:H156)</f>
        <v>128898</v>
      </c>
      <c r="I157" s="496">
        <f t="shared" ref="I157:P157" si="34">SUM(I155:I156)</f>
        <v>0</v>
      </c>
      <c r="J157" s="496">
        <f t="shared" si="34"/>
        <v>128898</v>
      </c>
      <c r="K157" s="496">
        <f t="shared" si="34"/>
        <v>0</v>
      </c>
      <c r="L157" s="496">
        <f t="shared" si="34"/>
        <v>0</v>
      </c>
      <c r="M157" s="496">
        <f t="shared" si="34"/>
        <v>0</v>
      </c>
      <c r="N157" s="496">
        <f t="shared" si="34"/>
        <v>0</v>
      </c>
      <c r="O157" s="496">
        <f t="shared" si="34"/>
        <v>0</v>
      </c>
      <c r="P157" s="496">
        <f t="shared" si="34"/>
        <v>0</v>
      </c>
    </row>
    <row r="158" spans="1:16" ht="28.95" customHeight="1" x14ac:dyDescent="0.3">
      <c r="A158" s="759" t="s">
        <v>160</v>
      </c>
      <c r="B158" s="760"/>
      <c r="C158" s="760"/>
      <c r="D158" s="760"/>
      <c r="E158" s="760"/>
      <c r="F158" s="760"/>
      <c r="G158" s="760"/>
      <c r="H158" s="760"/>
      <c r="I158" s="760"/>
      <c r="J158" s="760"/>
      <c r="K158" s="760"/>
      <c r="L158" s="760"/>
      <c r="M158" s="760"/>
      <c r="N158" s="760"/>
      <c r="O158" s="760"/>
      <c r="P158" s="761"/>
    </row>
    <row r="159" spans="1:16" ht="26.4" x14ac:dyDescent="0.3">
      <c r="A159" s="104" t="s">
        <v>161</v>
      </c>
      <c r="B159" s="455">
        <v>10</v>
      </c>
      <c r="C159" s="455" t="s">
        <v>162</v>
      </c>
      <c r="D159" s="460" t="s">
        <v>163</v>
      </c>
      <c r="E159" s="460" t="s">
        <v>174</v>
      </c>
      <c r="F159" s="460" t="s">
        <v>165</v>
      </c>
      <c r="G159" s="460" t="s">
        <v>182</v>
      </c>
      <c r="H159" s="451">
        <v>1916000</v>
      </c>
      <c r="I159" s="451"/>
      <c r="J159" s="451">
        <f>H159+I159</f>
        <v>1916000</v>
      </c>
      <c r="K159" s="451">
        <v>0</v>
      </c>
      <c r="L159" s="451"/>
      <c r="M159" s="451">
        <f>K159+L159</f>
        <v>0</v>
      </c>
      <c r="N159" s="451">
        <v>0</v>
      </c>
      <c r="O159" s="463"/>
      <c r="P159" s="451">
        <f>N159+O159</f>
        <v>0</v>
      </c>
    </row>
    <row r="160" spans="1:16" x14ac:dyDescent="0.3">
      <c r="A160" s="708" t="s">
        <v>167</v>
      </c>
      <c r="B160" s="709"/>
      <c r="C160" s="709"/>
      <c r="D160" s="709"/>
      <c r="E160" s="709"/>
      <c r="F160" s="709"/>
      <c r="G160" s="710"/>
      <c r="H160" s="495">
        <f t="shared" ref="H160:P160" si="35">SUM(H159:H159)</f>
        <v>1916000</v>
      </c>
      <c r="I160" s="495">
        <f t="shared" si="35"/>
        <v>0</v>
      </c>
      <c r="J160" s="495">
        <f t="shared" si="35"/>
        <v>1916000</v>
      </c>
      <c r="K160" s="495">
        <f t="shared" si="35"/>
        <v>0</v>
      </c>
      <c r="L160" s="495">
        <f t="shared" si="35"/>
        <v>0</v>
      </c>
      <c r="M160" s="495">
        <f t="shared" si="35"/>
        <v>0</v>
      </c>
      <c r="N160" s="495">
        <f t="shared" si="35"/>
        <v>0</v>
      </c>
      <c r="O160" s="495">
        <f t="shared" si="35"/>
        <v>0</v>
      </c>
      <c r="P160" s="495">
        <f t="shared" si="35"/>
        <v>0</v>
      </c>
    </row>
    <row r="161" spans="1:16" ht="25.2" customHeight="1" x14ac:dyDescent="0.3">
      <c r="A161" s="711" t="s">
        <v>168</v>
      </c>
      <c r="B161" s="712"/>
      <c r="C161" s="712"/>
      <c r="D161" s="712"/>
      <c r="E161" s="712"/>
      <c r="F161" s="712"/>
      <c r="G161" s="712"/>
      <c r="H161" s="712"/>
      <c r="I161" s="712"/>
      <c r="J161" s="712"/>
      <c r="K161" s="712"/>
      <c r="L161" s="712"/>
      <c r="M161" s="712"/>
      <c r="N161" s="712"/>
      <c r="O161" s="712"/>
      <c r="P161" s="713"/>
    </row>
    <row r="162" spans="1:16" ht="25.2" customHeight="1" x14ac:dyDescent="0.3">
      <c r="A162" s="82" t="s">
        <v>236</v>
      </c>
      <c r="B162" s="106" t="s">
        <v>43</v>
      </c>
      <c r="C162" s="106" t="s">
        <v>100</v>
      </c>
      <c r="D162" s="107" t="s">
        <v>169</v>
      </c>
      <c r="E162" s="107" t="s">
        <v>54</v>
      </c>
      <c r="F162" s="107" t="s">
        <v>235</v>
      </c>
      <c r="G162" s="108" t="s">
        <v>170</v>
      </c>
      <c r="H162" s="451">
        <v>24196.5</v>
      </c>
      <c r="I162" s="451"/>
      <c r="J162" s="451">
        <f>H162+I162</f>
        <v>24196.5</v>
      </c>
      <c r="K162" s="451">
        <v>0</v>
      </c>
      <c r="L162" s="451"/>
      <c r="M162" s="451">
        <f>K162+L162</f>
        <v>0</v>
      </c>
      <c r="N162" s="451">
        <v>0</v>
      </c>
      <c r="O162" s="463"/>
      <c r="P162" s="451">
        <f>N162+O162</f>
        <v>0</v>
      </c>
    </row>
    <row r="163" spans="1:16" ht="25.2" customHeight="1" x14ac:dyDescent="0.3">
      <c r="A163" s="105" t="s">
        <v>175</v>
      </c>
      <c r="B163" s="455" t="s">
        <v>172</v>
      </c>
      <c r="C163" s="455" t="s">
        <v>173</v>
      </c>
      <c r="D163" s="460" t="s">
        <v>169</v>
      </c>
      <c r="E163" s="460" t="s">
        <v>174</v>
      </c>
      <c r="F163" s="460" t="s">
        <v>171</v>
      </c>
      <c r="G163" s="460" t="s">
        <v>170</v>
      </c>
      <c r="H163" s="451">
        <v>93777</v>
      </c>
      <c r="I163" s="451"/>
      <c r="J163" s="451">
        <f>H163+I163</f>
        <v>93777</v>
      </c>
      <c r="K163" s="451">
        <v>0</v>
      </c>
      <c r="L163" s="451"/>
      <c r="M163" s="451">
        <f>K163+L163</f>
        <v>0</v>
      </c>
      <c r="N163" s="451">
        <v>0</v>
      </c>
      <c r="O163" s="463"/>
      <c r="P163" s="451">
        <f>N163+O163</f>
        <v>0</v>
      </c>
    </row>
    <row r="164" spans="1:16" ht="26.4" x14ac:dyDescent="0.3">
      <c r="A164" s="105" t="s">
        <v>161</v>
      </c>
      <c r="B164" s="106" t="s">
        <v>43</v>
      </c>
      <c r="C164" s="106" t="s">
        <v>100</v>
      </c>
      <c r="D164" s="107" t="s">
        <v>169</v>
      </c>
      <c r="E164" s="107" t="s">
        <v>164</v>
      </c>
      <c r="F164" s="107" t="s">
        <v>165</v>
      </c>
      <c r="G164" s="108" t="s">
        <v>170</v>
      </c>
      <c r="H164" s="451">
        <v>1077130</v>
      </c>
      <c r="I164" s="451"/>
      <c r="J164" s="451">
        <f>H164+I164</f>
        <v>1077130</v>
      </c>
      <c r="K164" s="451">
        <v>0</v>
      </c>
      <c r="L164" s="451"/>
      <c r="M164" s="451">
        <f t="shared" ref="M164:M165" si="36">K164+L164</f>
        <v>0</v>
      </c>
      <c r="N164" s="451">
        <v>0</v>
      </c>
      <c r="O164" s="463"/>
      <c r="P164" s="451">
        <f t="shared" ref="P164:P165" si="37">N164+O164</f>
        <v>0</v>
      </c>
    </row>
    <row r="165" spans="1:16" x14ac:dyDescent="0.3">
      <c r="A165" s="40" t="s">
        <v>91</v>
      </c>
      <c r="B165" s="106" t="s">
        <v>43</v>
      </c>
      <c r="C165" s="106" t="s">
        <v>100</v>
      </c>
      <c r="D165" s="107" t="s">
        <v>169</v>
      </c>
      <c r="E165" s="107" t="s">
        <v>164</v>
      </c>
      <c r="F165" s="107" t="s">
        <v>92</v>
      </c>
      <c r="G165" s="108" t="s">
        <v>170</v>
      </c>
      <c r="H165" s="451">
        <v>1717.5</v>
      </c>
      <c r="I165" s="451"/>
      <c r="J165" s="451">
        <f>H165+I165</f>
        <v>1717.5</v>
      </c>
      <c r="K165" s="451">
        <v>0</v>
      </c>
      <c r="L165" s="451"/>
      <c r="M165" s="451">
        <f t="shared" si="36"/>
        <v>0</v>
      </c>
      <c r="N165" s="451">
        <v>0</v>
      </c>
      <c r="O165" s="463"/>
      <c r="P165" s="451">
        <f t="shared" si="37"/>
        <v>0</v>
      </c>
    </row>
    <row r="166" spans="1:16" x14ac:dyDescent="0.3">
      <c r="A166" s="708" t="s">
        <v>176</v>
      </c>
      <c r="B166" s="709"/>
      <c r="C166" s="709"/>
      <c r="D166" s="709"/>
      <c r="E166" s="709"/>
      <c r="F166" s="709"/>
      <c r="G166" s="710"/>
      <c r="H166" s="495">
        <f>SUM(H162:H165)</f>
        <v>1196821</v>
      </c>
      <c r="I166" s="495">
        <f t="shared" ref="I166:P166" si="38">SUM(I162:I165)</f>
        <v>0</v>
      </c>
      <c r="J166" s="495">
        <f t="shared" si="38"/>
        <v>1196821</v>
      </c>
      <c r="K166" s="495">
        <f t="shared" si="38"/>
        <v>0</v>
      </c>
      <c r="L166" s="495">
        <f t="shared" si="38"/>
        <v>0</v>
      </c>
      <c r="M166" s="495">
        <f t="shared" si="38"/>
        <v>0</v>
      </c>
      <c r="N166" s="495">
        <f t="shared" si="38"/>
        <v>0</v>
      </c>
      <c r="O166" s="495">
        <f t="shared" si="38"/>
        <v>0</v>
      </c>
      <c r="P166" s="495">
        <f t="shared" si="38"/>
        <v>0</v>
      </c>
    </row>
    <row r="167" spans="1:16" x14ac:dyDescent="0.3">
      <c r="A167" s="717" t="s">
        <v>187</v>
      </c>
      <c r="B167" s="718"/>
      <c r="C167" s="718"/>
      <c r="D167" s="718"/>
      <c r="E167" s="718"/>
      <c r="F167" s="718"/>
      <c r="G167" s="718"/>
      <c r="H167" s="718"/>
      <c r="I167" s="718"/>
      <c r="J167" s="718"/>
      <c r="K167" s="718"/>
      <c r="L167" s="718"/>
      <c r="M167" s="718"/>
      <c r="N167" s="718"/>
      <c r="O167" s="718"/>
      <c r="P167" s="719"/>
    </row>
    <row r="168" spans="1:16" x14ac:dyDescent="0.3">
      <c r="A168" s="129" t="s">
        <v>81</v>
      </c>
      <c r="B168" s="130" t="s">
        <v>43</v>
      </c>
      <c r="C168" s="131" t="s">
        <v>100</v>
      </c>
      <c r="D168" s="131" t="s">
        <v>188</v>
      </c>
      <c r="E168" s="131">
        <v>244</v>
      </c>
      <c r="F168" s="131" t="s">
        <v>82</v>
      </c>
      <c r="G168" s="132" t="s">
        <v>189</v>
      </c>
      <c r="H168" s="451">
        <v>3150000</v>
      </c>
      <c r="I168" s="451"/>
      <c r="J168" s="451">
        <f>H168+I168</f>
        <v>3150000</v>
      </c>
      <c r="K168" s="451">
        <v>0</v>
      </c>
      <c r="L168" s="451"/>
      <c r="M168" s="451">
        <f t="shared" ref="M168" si="39">K168+L168</f>
        <v>0</v>
      </c>
      <c r="N168" s="451">
        <v>0</v>
      </c>
      <c r="O168" s="463"/>
      <c r="P168" s="451">
        <f t="shared" ref="P168" si="40">N168+O168</f>
        <v>0</v>
      </c>
    </row>
    <row r="169" spans="1:16" x14ac:dyDescent="0.3">
      <c r="A169" s="708" t="s">
        <v>190</v>
      </c>
      <c r="B169" s="709"/>
      <c r="C169" s="709"/>
      <c r="D169" s="709"/>
      <c r="E169" s="709"/>
      <c r="F169" s="709"/>
      <c r="G169" s="710"/>
      <c r="H169" s="495">
        <f>SUM(H168)</f>
        <v>3150000</v>
      </c>
      <c r="I169" s="495">
        <f t="shared" ref="I169:P169" si="41">SUM(I168)</f>
        <v>0</v>
      </c>
      <c r="J169" s="495">
        <f t="shared" si="41"/>
        <v>3150000</v>
      </c>
      <c r="K169" s="495">
        <f t="shared" si="41"/>
        <v>0</v>
      </c>
      <c r="L169" s="495">
        <f t="shared" si="41"/>
        <v>0</v>
      </c>
      <c r="M169" s="495">
        <f t="shared" si="41"/>
        <v>0</v>
      </c>
      <c r="N169" s="495">
        <f t="shared" si="41"/>
        <v>0</v>
      </c>
      <c r="O169" s="495">
        <f t="shared" si="41"/>
        <v>0</v>
      </c>
      <c r="P169" s="495">
        <f t="shared" si="41"/>
        <v>0</v>
      </c>
    </row>
    <row r="170" spans="1:16" x14ac:dyDescent="0.3">
      <c r="A170" s="720" t="s">
        <v>191</v>
      </c>
      <c r="B170" s="721"/>
      <c r="C170" s="721"/>
      <c r="D170" s="721"/>
      <c r="E170" s="721"/>
      <c r="F170" s="721"/>
      <c r="G170" s="721"/>
      <c r="H170" s="721"/>
      <c r="I170" s="721"/>
      <c r="J170" s="721"/>
      <c r="K170" s="721"/>
      <c r="L170" s="721"/>
      <c r="M170" s="721"/>
      <c r="N170" s="721"/>
      <c r="O170" s="721"/>
      <c r="P170" s="722"/>
    </row>
    <row r="171" spans="1:16" x14ac:dyDescent="0.3">
      <c r="A171" s="133" t="s">
        <v>259</v>
      </c>
      <c r="B171" s="133" t="s">
        <v>172</v>
      </c>
      <c r="C171" s="133" t="s">
        <v>173</v>
      </c>
      <c r="D171" s="134" t="s">
        <v>193</v>
      </c>
      <c r="E171" s="134" t="s">
        <v>174</v>
      </c>
      <c r="F171" s="134" t="s">
        <v>171</v>
      </c>
      <c r="G171" s="132" t="s">
        <v>195</v>
      </c>
      <c r="H171" s="451">
        <v>9394</v>
      </c>
      <c r="I171" s="451"/>
      <c r="J171" s="451">
        <f t="shared" ref="J171:J174" si="42">H171+I171</f>
        <v>9394</v>
      </c>
      <c r="K171" s="451">
        <v>0</v>
      </c>
      <c r="L171" s="451"/>
      <c r="M171" s="451">
        <f t="shared" ref="M171:M174" si="43">K171+L171</f>
        <v>0</v>
      </c>
      <c r="N171" s="451">
        <v>0</v>
      </c>
      <c r="O171" s="463"/>
      <c r="P171" s="451">
        <f t="shared" ref="P171:P174" si="44">N171+O171</f>
        <v>0</v>
      </c>
    </row>
    <row r="172" spans="1:16" x14ac:dyDescent="0.3">
      <c r="A172" s="133" t="s">
        <v>259</v>
      </c>
      <c r="B172" s="133" t="s">
        <v>172</v>
      </c>
      <c r="C172" s="133" t="s">
        <v>173</v>
      </c>
      <c r="D172" s="134" t="s">
        <v>194</v>
      </c>
      <c r="E172" s="134" t="s">
        <v>174</v>
      </c>
      <c r="F172" s="134" t="s">
        <v>171</v>
      </c>
      <c r="G172" s="132" t="s">
        <v>48</v>
      </c>
      <c r="H172" s="451">
        <v>4026</v>
      </c>
      <c r="I172" s="451"/>
      <c r="J172" s="451">
        <f t="shared" si="42"/>
        <v>4026</v>
      </c>
      <c r="K172" s="451">
        <v>0</v>
      </c>
      <c r="L172" s="451"/>
      <c r="M172" s="451">
        <f t="shared" si="43"/>
        <v>0</v>
      </c>
      <c r="N172" s="451">
        <v>0</v>
      </c>
      <c r="O172" s="463"/>
      <c r="P172" s="451">
        <f t="shared" si="44"/>
        <v>0</v>
      </c>
    </row>
    <row r="173" spans="1:16" ht="26.4" x14ac:dyDescent="0.3">
      <c r="A173" s="133" t="s">
        <v>192</v>
      </c>
      <c r="B173" s="133" t="s">
        <v>172</v>
      </c>
      <c r="C173" s="133" t="s">
        <v>173</v>
      </c>
      <c r="D173" s="134" t="s">
        <v>193</v>
      </c>
      <c r="E173" s="134" t="s">
        <v>164</v>
      </c>
      <c r="F173" s="134" t="s">
        <v>165</v>
      </c>
      <c r="G173" s="132" t="s">
        <v>195</v>
      </c>
      <c r="H173" s="451">
        <v>1359589</v>
      </c>
      <c r="I173" s="451"/>
      <c r="J173" s="451">
        <f t="shared" si="42"/>
        <v>1359589</v>
      </c>
      <c r="K173" s="451">
        <v>0</v>
      </c>
      <c r="L173" s="451"/>
      <c r="M173" s="451">
        <f t="shared" si="43"/>
        <v>0</v>
      </c>
      <c r="N173" s="451">
        <v>0</v>
      </c>
      <c r="O173" s="463"/>
      <c r="P173" s="451">
        <f t="shared" si="44"/>
        <v>0</v>
      </c>
    </row>
    <row r="174" spans="1:16" ht="26.4" x14ac:dyDescent="0.3">
      <c r="A174" s="133" t="s">
        <v>192</v>
      </c>
      <c r="B174" s="133" t="s">
        <v>172</v>
      </c>
      <c r="C174" s="133" t="s">
        <v>173</v>
      </c>
      <c r="D174" s="134" t="s">
        <v>194</v>
      </c>
      <c r="E174" s="134" t="s">
        <v>164</v>
      </c>
      <c r="F174" s="134" t="s">
        <v>165</v>
      </c>
      <c r="G174" s="132" t="s">
        <v>48</v>
      </c>
      <c r="H174" s="451">
        <v>582681</v>
      </c>
      <c r="I174" s="451"/>
      <c r="J174" s="451">
        <f t="shared" si="42"/>
        <v>582681</v>
      </c>
      <c r="K174" s="451">
        <v>0</v>
      </c>
      <c r="L174" s="451"/>
      <c r="M174" s="451">
        <f t="shared" si="43"/>
        <v>0</v>
      </c>
      <c r="N174" s="451">
        <v>0</v>
      </c>
      <c r="O174" s="463"/>
      <c r="P174" s="451">
        <f t="shared" si="44"/>
        <v>0</v>
      </c>
    </row>
    <row r="175" spans="1:16" x14ac:dyDescent="0.3">
      <c r="A175" s="708" t="s">
        <v>196</v>
      </c>
      <c r="B175" s="709"/>
      <c r="C175" s="709"/>
      <c r="D175" s="709"/>
      <c r="E175" s="709"/>
      <c r="F175" s="709"/>
      <c r="G175" s="710"/>
      <c r="H175" s="495">
        <f>SUM(H171:H174)</f>
        <v>1955690</v>
      </c>
      <c r="I175" s="495">
        <f t="shared" ref="I175:P175" si="45">SUM(I171:I174)</f>
        <v>0</v>
      </c>
      <c r="J175" s="495">
        <f>SUM(J171:J174)</f>
        <v>1955690</v>
      </c>
      <c r="K175" s="495">
        <f t="shared" si="45"/>
        <v>0</v>
      </c>
      <c r="L175" s="495">
        <f t="shared" si="45"/>
        <v>0</v>
      </c>
      <c r="M175" s="495">
        <f t="shared" si="45"/>
        <v>0</v>
      </c>
      <c r="N175" s="495">
        <f t="shared" si="45"/>
        <v>0</v>
      </c>
      <c r="O175" s="495">
        <f t="shared" si="45"/>
        <v>0</v>
      </c>
      <c r="P175" s="495">
        <f t="shared" si="45"/>
        <v>0</v>
      </c>
    </row>
    <row r="176" spans="1:16" x14ac:dyDescent="0.3">
      <c r="A176" s="738" t="s">
        <v>260</v>
      </c>
      <c r="B176" s="739"/>
      <c r="C176" s="739"/>
      <c r="D176" s="739"/>
      <c r="E176" s="739"/>
      <c r="F176" s="739"/>
      <c r="G176" s="739"/>
      <c r="H176" s="739"/>
      <c r="I176" s="739"/>
      <c r="J176" s="739"/>
      <c r="K176" s="739"/>
      <c r="L176" s="739"/>
      <c r="M176" s="739"/>
      <c r="N176" s="739"/>
      <c r="O176" s="739"/>
      <c r="P176" s="740"/>
    </row>
    <row r="177" spans="1:16" x14ac:dyDescent="0.3">
      <c r="A177" s="40" t="s">
        <v>73</v>
      </c>
      <c r="B177" s="133" t="s">
        <v>43</v>
      </c>
      <c r="C177" s="133" t="s">
        <v>100</v>
      </c>
      <c r="D177" s="134" t="s">
        <v>224</v>
      </c>
      <c r="E177" s="134" t="s">
        <v>54</v>
      </c>
      <c r="F177" s="134" t="s">
        <v>74</v>
      </c>
      <c r="G177" s="132" t="s">
        <v>225</v>
      </c>
      <c r="H177" s="451">
        <v>368748</v>
      </c>
      <c r="I177" s="451"/>
      <c r="J177" s="451">
        <f t="shared" ref="J177:J182" si="46">H177+I177</f>
        <v>368748</v>
      </c>
      <c r="K177" s="451">
        <v>0</v>
      </c>
      <c r="L177" s="451"/>
      <c r="M177" s="451">
        <f t="shared" ref="M177:M188" si="47">K177+L177</f>
        <v>0</v>
      </c>
      <c r="N177" s="451">
        <v>0</v>
      </c>
      <c r="O177" s="463"/>
      <c r="P177" s="451">
        <f t="shared" ref="P177:P188" si="48">N177+O177</f>
        <v>0</v>
      </c>
    </row>
    <row r="178" spans="1:16" x14ac:dyDescent="0.3">
      <c r="A178" s="82" t="s">
        <v>220</v>
      </c>
      <c r="B178" s="133" t="s">
        <v>43</v>
      </c>
      <c r="C178" s="133" t="s">
        <v>100</v>
      </c>
      <c r="D178" s="134" t="s">
        <v>224</v>
      </c>
      <c r="E178" s="134" t="s">
        <v>54</v>
      </c>
      <c r="F178" s="134" t="s">
        <v>219</v>
      </c>
      <c r="G178" s="132" t="s">
        <v>225</v>
      </c>
      <c r="H178" s="451">
        <v>1299961.8</v>
      </c>
      <c r="I178" s="451"/>
      <c r="J178" s="451">
        <f t="shared" si="46"/>
        <v>1299961.8</v>
      </c>
      <c r="K178" s="451">
        <v>0</v>
      </c>
      <c r="L178" s="451"/>
      <c r="M178" s="451">
        <f t="shared" si="47"/>
        <v>0</v>
      </c>
      <c r="N178" s="451">
        <v>0</v>
      </c>
      <c r="O178" s="463"/>
      <c r="P178" s="451">
        <f t="shared" si="48"/>
        <v>0</v>
      </c>
    </row>
    <row r="179" spans="1:16" x14ac:dyDescent="0.3">
      <c r="A179" s="40" t="s">
        <v>91</v>
      </c>
      <c r="B179" s="133" t="s">
        <v>43</v>
      </c>
      <c r="C179" s="133" t="s">
        <v>100</v>
      </c>
      <c r="D179" s="134" t="s">
        <v>226</v>
      </c>
      <c r="E179" s="134" t="s">
        <v>54</v>
      </c>
      <c r="F179" s="134" t="s">
        <v>92</v>
      </c>
      <c r="G179" s="132" t="s">
        <v>225</v>
      </c>
      <c r="H179" s="451">
        <v>169927.2</v>
      </c>
      <c r="I179" s="451"/>
      <c r="J179" s="451">
        <f>H179+I179</f>
        <v>169927.2</v>
      </c>
      <c r="K179" s="451"/>
      <c r="L179" s="451"/>
      <c r="M179" s="451"/>
      <c r="N179" s="451"/>
      <c r="O179" s="463"/>
      <c r="P179" s="451"/>
    </row>
    <row r="180" spans="1:16" x14ac:dyDescent="0.3">
      <c r="A180" s="40" t="s">
        <v>73</v>
      </c>
      <c r="B180" s="133" t="s">
        <v>43</v>
      </c>
      <c r="C180" s="133" t="s">
        <v>100</v>
      </c>
      <c r="D180" s="134" t="s">
        <v>226</v>
      </c>
      <c r="E180" s="134" t="s">
        <v>54</v>
      </c>
      <c r="F180" s="134" t="s">
        <v>74</v>
      </c>
      <c r="G180" s="132" t="s">
        <v>48</v>
      </c>
      <c r="H180" s="451">
        <v>40972</v>
      </c>
      <c r="I180" s="451"/>
      <c r="J180" s="451">
        <f>H180+I180</f>
        <v>40972</v>
      </c>
      <c r="K180" s="451">
        <v>0</v>
      </c>
      <c r="L180" s="451"/>
      <c r="M180" s="451">
        <f>K180+L180</f>
        <v>0</v>
      </c>
      <c r="N180" s="451">
        <v>0</v>
      </c>
      <c r="O180" s="463"/>
      <c r="P180" s="451">
        <f>N180+O180</f>
        <v>0</v>
      </c>
    </row>
    <row r="181" spans="1:16" x14ac:dyDescent="0.3">
      <c r="A181" s="82" t="s">
        <v>220</v>
      </c>
      <c r="B181" s="133" t="s">
        <v>43</v>
      </c>
      <c r="C181" s="133" t="s">
        <v>100</v>
      </c>
      <c r="D181" s="134" t="s">
        <v>226</v>
      </c>
      <c r="E181" s="134" t="s">
        <v>54</v>
      </c>
      <c r="F181" s="134" t="s">
        <v>219</v>
      </c>
      <c r="G181" s="132" t="s">
        <v>48</v>
      </c>
      <c r="H181" s="451">
        <v>144440.20000000001</v>
      </c>
      <c r="I181" s="451"/>
      <c r="J181" s="451">
        <f t="shared" si="46"/>
        <v>144440.20000000001</v>
      </c>
      <c r="K181" s="451">
        <v>0</v>
      </c>
      <c r="L181" s="451"/>
      <c r="M181" s="451">
        <f t="shared" si="47"/>
        <v>0</v>
      </c>
      <c r="N181" s="451">
        <v>0</v>
      </c>
      <c r="O181" s="463"/>
      <c r="P181" s="451">
        <f t="shared" si="48"/>
        <v>0</v>
      </c>
    </row>
    <row r="182" spans="1:16" x14ac:dyDescent="0.3">
      <c r="A182" s="40" t="s">
        <v>91</v>
      </c>
      <c r="B182" s="133" t="s">
        <v>43</v>
      </c>
      <c r="C182" s="133" t="s">
        <v>100</v>
      </c>
      <c r="D182" s="134" t="s">
        <v>226</v>
      </c>
      <c r="E182" s="134" t="s">
        <v>54</v>
      </c>
      <c r="F182" s="134" t="s">
        <v>92</v>
      </c>
      <c r="G182" s="333" t="s">
        <v>48</v>
      </c>
      <c r="H182" s="451">
        <v>18880.8</v>
      </c>
      <c r="I182" s="451"/>
      <c r="J182" s="451">
        <f t="shared" si="46"/>
        <v>18880.8</v>
      </c>
      <c r="K182" s="451"/>
      <c r="L182" s="451"/>
      <c r="M182" s="451"/>
      <c r="N182" s="451"/>
      <c r="O182" s="463"/>
      <c r="P182" s="451"/>
    </row>
    <row r="183" spans="1:16" x14ac:dyDescent="0.3">
      <c r="A183" s="708" t="s">
        <v>230</v>
      </c>
      <c r="B183" s="709"/>
      <c r="C183" s="709"/>
      <c r="D183" s="709"/>
      <c r="E183" s="709"/>
      <c r="F183" s="709"/>
      <c r="G183" s="710"/>
      <c r="H183" s="495">
        <f>SUM(H177:H182)</f>
        <v>2042930</v>
      </c>
      <c r="I183" s="495">
        <f t="shared" ref="I183:P183" si="49">SUM(I177:I182)</f>
        <v>0</v>
      </c>
      <c r="J183" s="495">
        <f t="shared" si="49"/>
        <v>2042930</v>
      </c>
      <c r="K183" s="495">
        <f t="shared" si="49"/>
        <v>0</v>
      </c>
      <c r="L183" s="495">
        <f t="shared" si="49"/>
        <v>0</v>
      </c>
      <c r="M183" s="495">
        <f t="shared" si="49"/>
        <v>0</v>
      </c>
      <c r="N183" s="495">
        <f t="shared" si="49"/>
        <v>0</v>
      </c>
      <c r="O183" s="495">
        <f t="shared" si="49"/>
        <v>0</v>
      </c>
      <c r="P183" s="495">
        <f t="shared" si="49"/>
        <v>0</v>
      </c>
    </row>
    <row r="184" spans="1:16" x14ac:dyDescent="0.3">
      <c r="A184" s="717" t="s">
        <v>245</v>
      </c>
      <c r="B184" s="718"/>
      <c r="C184" s="718"/>
      <c r="D184" s="718"/>
      <c r="E184" s="718"/>
      <c r="F184" s="718"/>
      <c r="G184" s="718"/>
      <c r="H184" s="718"/>
      <c r="I184" s="718"/>
      <c r="J184" s="718"/>
      <c r="K184" s="718"/>
      <c r="L184" s="718"/>
      <c r="M184" s="718"/>
      <c r="N184" s="718"/>
      <c r="O184" s="718"/>
      <c r="P184" s="719"/>
    </row>
    <row r="185" spans="1:16" x14ac:dyDescent="0.3">
      <c r="A185" s="129" t="s">
        <v>81</v>
      </c>
      <c r="B185" s="133" t="s">
        <v>43</v>
      </c>
      <c r="C185" s="133" t="s">
        <v>243</v>
      </c>
      <c r="D185" s="134" t="s">
        <v>242</v>
      </c>
      <c r="E185" s="134" t="s">
        <v>54</v>
      </c>
      <c r="F185" s="134" t="s">
        <v>82</v>
      </c>
      <c r="G185" s="132" t="s">
        <v>244</v>
      </c>
      <c r="H185" s="451">
        <v>497123.82999999996</v>
      </c>
      <c r="I185" s="451"/>
      <c r="J185" s="451">
        <f>SUM(H185:I185)</f>
        <v>497123.82999999996</v>
      </c>
      <c r="K185" s="451">
        <v>0</v>
      </c>
      <c r="L185" s="451"/>
      <c r="M185" s="451">
        <f t="shared" si="47"/>
        <v>0</v>
      </c>
      <c r="N185" s="451">
        <v>0</v>
      </c>
      <c r="O185" s="463"/>
      <c r="P185" s="451">
        <f t="shared" si="48"/>
        <v>0</v>
      </c>
    </row>
    <row r="186" spans="1:16" x14ac:dyDescent="0.3">
      <c r="A186" s="40" t="s">
        <v>241</v>
      </c>
      <c r="B186" s="133" t="s">
        <v>43</v>
      </c>
      <c r="C186" s="133" t="s">
        <v>243</v>
      </c>
      <c r="D186" s="134" t="s">
        <v>242</v>
      </c>
      <c r="E186" s="134" t="s">
        <v>54</v>
      </c>
      <c r="F186" s="134" t="s">
        <v>240</v>
      </c>
      <c r="G186" s="132" t="s">
        <v>244</v>
      </c>
      <c r="H186" s="451">
        <v>23017</v>
      </c>
      <c r="I186" s="451"/>
      <c r="J186" s="451">
        <f t="shared" ref="J186:J189" si="50">SUM(H186:I186)</f>
        <v>23017</v>
      </c>
      <c r="K186" s="451">
        <v>0</v>
      </c>
      <c r="L186" s="451"/>
      <c r="M186" s="451">
        <f t="shared" si="47"/>
        <v>0</v>
      </c>
      <c r="N186" s="451">
        <v>0</v>
      </c>
      <c r="O186" s="463"/>
      <c r="P186" s="451">
        <f t="shared" si="48"/>
        <v>0</v>
      </c>
    </row>
    <row r="187" spans="1:16" x14ac:dyDescent="0.3">
      <c r="A187" s="40" t="s">
        <v>91</v>
      </c>
      <c r="B187" s="133" t="s">
        <v>43</v>
      </c>
      <c r="C187" s="133" t="s">
        <v>243</v>
      </c>
      <c r="D187" s="134" t="s">
        <v>242</v>
      </c>
      <c r="E187" s="134" t="s">
        <v>54</v>
      </c>
      <c r="F187" s="134" t="s">
        <v>92</v>
      </c>
      <c r="G187" s="132" t="s">
        <v>244</v>
      </c>
      <c r="H187" s="451">
        <v>98561.8</v>
      </c>
      <c r="I187" s="451"/>
      <c r="J187" s="451">
        <f t="shared" si="50"/>
        <v>98561.8</v>
      </c>
      <c r="K187" s="451">
        <v>0</v>
      </c>
      <c r="L187" s="451"/>
      <c r="M187" s="451">
        <f t="shared" si="47"/>
        <v>0</v>
      </c>
      <c r="N187" s="451">
        <v>0</v>
      </c>
      <c r="O187" s="463"/>
      <c r="P187" s="451">
        <f t="shared" si="48"/>
        <v>0</v>
      </c>
    </row>
    <row r="188" spans="1:16" ht="24" x14ac:dyDescent="0.3">
      <c r="A188" s="40" t="s">
        <v>83</v>
      </c>
      <c r="B188" s="133" t="s">
        <v>43</v>
      </c>
      <c r="C188" s="133" t="s">
        <v>243</v>
      </c>
      <c r="D188" s="134" t="s">
        <v>242</v>
      </c>
      <c r="E188" s="134" t="s">
        <v>54</v>
      </c>
      <c r="F188" s="346" t="s">
        <v>84</v>
      </c>
      <c r="G188" s="132" t="s">
        <v>244</v>
      </c>
      <c r="H188" s="451">
        <v>4077.7300000000005</v>
      </c>
      <c r="I188" s="451"/>
      <c r="J188" s="451">
        <f t="shared" si="50"/>
        <v>4077.7300000000005</v>
      </c>
      <c r="K188" s="451">
        <v>0</v>
      </c>
      <c r="L188" s="451"/>
      <c r="M188" s="451">
        <f t="shared" si="47"/>
        <v>0</v>
      </c>
      <c r="N188" s="451">
        <v>0</v>
      </c>
      <c r="O188" s="463"/>
      <c r="P188" s="451">
        <f t="shared" si="48"/>
        <v>0</v>
      </c>
    </row>
    <row r="189" spans="1:16" ht="24" x14ac:dyDescent="0.3">
      <c r="A189" s="635" t="s">
        <v>400</v>
      </c>
      <c r="B189" s="133" t="s">
        <v>43</v>
      </c>
      <c r="C189" s="133" t="s">
        <v>243</v>
      </c>
      <c r="D189" s="134" t="s">
        <v>242</v>
      </c>
      <c r="E189" s="134" t="s">
        <v>54</v>
      </c>
      <c r="F189" s="346" t="s">
        <v>213</v>
      </c>
      <c r="G189" s="132" t="s">
        <v>244</v>
      </c>
      <c r="H189" s="451">
        <v>320</v>
      </c>
      <c r="I189" s="451"/>
      <c r="J189" s="451">
        <f t="shared" si="50"/>
        <v>320</v>
      </c>
      <c r="K189" s="451"/>
      <c r="L189" s="451"/>
      <c r="M189" s="451"/>
      <c r="N189" s="451"/>
      <c r="O189" s="463"/>
      <c r="P189" s="451"/>
    </row>
    <row r="190" spans="1:16" x14ac:dyDescent="0.3">
      <c r="A190" s="708" t="s">
        <v>246</v>
      </c>
      <c r="B190" s="709"/>
      <c r="C190" s="709"/>
      <c r="D190" s="709"/>
      <c r="E190" s="709"/>
      <c r="F190" s="709"/>
      <c r="G190" s="710"/>
      <c r="H190" s="495">
        <f>SUM(H185:H189)</f>
        <v>623100.36</v>
      </c>
      <c r="I190" s="495">
        <f t="shared" ref="I190:P190" si="51">SUM(I185:I189)</f>
        <v>0</v>
      </c>
      <c r="J190" s="495">
        <f t="shared" si="51"/>
        <v>623100.36</v>
      </c>
      <c r="K190" s="495">
        <f t="shared" si="51"/>
        <v>0</v>
      </c>
      <c r="L190" s="495">
        <f t="shared" si="51"/>
        <v>0</v>
      </c>
      <c r="M190" s="495">
        <f t="shared" si="51"/>
        <v>0</v>
      </c>
      <c r="N190" s="495">
        <f t="shared" si="51"/>
        <v>0</v>
      </c>
      <c r="O190" s="495">
        <f t="shared" si="51"/>
        <v>0</v>
      </c>
      <c r="P190" s="495">
        <f t="shared" si="51"/>
        <v>0</v>
      </c>
    </row>
    <row r="191" spans="1:16" x14ac:dyDescent="0.3">
      <c r="A191" s="701" t="s">
        <v>131</v>
      </c>
      <c r="B191" s="701"/>
      <c r="C191" s="701"/>
      <c r="D191" s="701"/>
      <c r="E191" s="701"/>
      <c r="F191" s="701"/>
      <c r="G191" s="701"/>
      <c r="H191" s="103">
        <f t="shared" ref="H191:P191" si="52">H66+H108+H111+H123+H127+H160+H166+H145+H169+H175+H153+H149+H157+H183+H190</f>
        <v>137660870.99000001</v>
      </c>
      <c r="I191" s="103">
        <f t="shared" si="52"/>
        <v>4200</v>
      </c>
      <c r="J191" s="103">
        <f t="shared" si="52"/>
        <v>137665070.99000001</v>
      </c>
      <c r="K191" s="103">
        <f t="shared" si="52"/>
        <v>33984861.829999998</v>
      </c>
      <c r="L191" s="103">
        <f t="shared" si="52"/>
        <v>0</v>
      </c>
      <c r="M191" s="103">
        <f t="shared" si="52"/>
        <v>33984861.829999998</v>
      </c>
      <c r="N191" s="103">
        <f t="shared" si="52"/>
        <v>34259965.640000001</v>
      </c>
      <c r="O191" s="103">
        <f t="shared" si="52"/>
        <v>0</v>
      </c>
      <c r="P191" s="103">
        <f t="shared" si="52"/>
        <v>34259965.640000001</v>
      </c>
    </row>
    <row r="192" spans="1:16" x14ac:dyDescent="0.3">
      <c r="A192" s="72" t="s">
        <v>132</v>
      </c>
      <c r="B192" s="73"/>
      <c r="C192" s="72"/>
      <c r="D192" s="72"/>
      <c r="E192" s="698" t="s">
        <v>133</v>
      </c>
      <c r="F192" s="698"/>
      <c r="G192" s="698"/>
      <c r="H192" s="1"/>
      <c r="I192" s="1"/>
      <c r="J192" s="1"/>
      <c r="K192" s="1"/>
      <c r="L192" s="1"/>
      <c r="M192" s="1"/>
      <c r="N192" s="1"/>
    </row>
    <row r="193" spans="1:14" x14ac:dyDescent="0.3">
      <c r="A193" s="2" t="s">
        <v>134</v>
      </c>
      <c r="B193" s="696" t="s">
        <v>135</v>
      </c>
      <c r="C193" s="699"/>
      <c r="D193" s="699"/>
      <c r="E193" s="699" t="s">
        <v>136</v>
      </c>
      <c r="F193" s="699"/>
      <c r="G193" s="699"/>
      <c r="H193" s="1"/>
      <c r="I193" s="1"/>
      <c r="J193" s="1"/>
      <c r="K193" s="1"/>
      <c r="L193" s="1"/>
      <c r="M193" s="1"/>
      <c r="N193" s="1"/>
    </row>
    <row r="194" spans="1:14" x14ac:dyDescent="0.3">
      <c r="A194" s="2"/>
      <c r="B194" s="655"/>
      <c r="C194" s="655"/>
      <c r="D194" s="655"/>
      <c r="E194" s="655"/>
      <c r="F194" s="655"/>
      <c r="G194" s="655"/>
      <c r="H194" s="1"/>
      <c r="I194" s="1"/>
      <c r="J194" s="1"/>
      <c r="K194" s="1"/>
      <c r="L194" s="1"/>
      <c r="M194" s="1"/>
      <c r="N194" s="1"/>
    </row>
    <row r="195" spans="1:14" x14ac:dyDescent="0.3">
      <c r="A195" s="72" t="s">
        <v>152</v>
      </c>
      <c r="B195" s="73"/>
      <c r="C195" s="75"/>
      <c r="D195" s="75"/>
      <c r="E195" s="5"/>
      <c r="F195" s="695" t="s">
        <v>138</v>
      </c>
      <c r="G195" s="695"/>
      <c r="H195" s="1"/>
      <c r="I195" s="1"/>
      <c r="J195" s="1"/>
      <c r="K195" s="1"/>
      <c r="L195" s="1"/>
      <c r="M195" s="1"/>
      <c r="N195" s="1"/>
    </row>
    <row r="196" spans="1:14" x14ac:dyDescent="0.3">
      <c r="A196" s="2" t="s">
        <v>134</v>
      </c>
      <c r="B196" s="696" t="s">
        <v>135</v>
      </c>
      <c r="C196" s="697"/>
      <c r="D196" s="697"/>
      <c r="E196" s="76"/>
      <c r="F196" s="697" t="s">
        <v>136</v>
      </c>
      <c r="G196" s="697"/>
      <c r="H196" s="1"/>
      <c r="I196" s="1"/>
      <c r="J196" s="1"/>
      <c r="K196" s="1"/>
      <c r="L196" s="1"/>
      <c r="M196" s="1"/>
      <c r="N196" s="1"/>
    </row>
    <row r="197" spans="1:14" x14ac:dyDescent="0.3">
      <c r="A197" s="72" t="s">
        <v>389</v>
      </c>
      <c r="B197" s="73"/>
      <c r="C197" s="75"/>
      <c r="D197" s="75"/>
      <c r="E197" s="5"/>
      <c r="F197" s="695" t="s">
        <v>140</v>
      </c>
      <c r="G197" s="695"/>
      <c r="H197" s="1"/>
      <c r="I197" s="1"/>
      <c r="J197" s="1"/>
      <c r="K197" s="1"/>
      <c r="L197" s="1"/>
      <c r="M197" s="1"/>
      <c r="N197" s="1"/>
    </row>
    <row r="198" spans="1:14" x14ac:dyDescent="0.3">
      <c r="A198" s="2" t="s">
        <v>141</v>
      </c>
      <c r="B198" s="696" t="s">
        <v>135</v>
      </c>
      <c r="C198" s="697"/>
      <c r="D198" s="697"/>
      <c r="E198" s="76"/>
      <c r="F198" s="697" t="s">
        <v>362</v>
      </c>
      <c r="G198" s="697"/>
      <c r="H198" s="1"/>
      <c r="I198" s="1"/>
      <c r="J198" s="1"/>
      <c r="K198" s="1"/>
      <c r="L198" s="1"/>
      <c r="M198" s="1"/>
      <c r="N198" s="1"/>
    </row>
  </sheetData>
  <mergeCells count="59">
    <mergeCell ref="A35:P35"/>
    <mergeCell ref="F14:N14"/>
    <mergeCell ref="B23:I23"/>
    <mergeCell ref="B26:G27"/>
    <mergeCell ref="B28:G28"/>
    <mergeCell ref="B29:G29"/>
    <mergeCell ref="A32:A33"/>
    <mergeCell ref="B32:B33"/>
    <mergeCell ref="C32:C33"/>
    <mergeCell ref="D32:D33"/>
    <mergeCell ref="E32:E33"/>
    <mergeCell ref="F32:F33"/>
    <mergeCell ref="G32:G33"/>
    <mergeCell ref="H32:J32"/>
    <mergeCell ref="K32:M32"/>
    <mergeCell ref="N32:P32"/>
    <mergeCell ref="A128:P129"/>
    <mergeCell ref="A66:G66"/>
    <mergeCell ref="A67:P67"/>
    <mergeCell ref="A108:G108"/>
    <mergeCell ref="A109:P109"/>
    <mergeCell ref="A111:G111"/>
    <mergeCell ref="A112:N113"/>
    <mergeCell ref="A117:G117"/>
    <mergeCell ref="A122:G122"/>
    <mergeCell ref="A123:G123"/>
    <mergeCell ref="A124:N124"/>
    <mergeCell ref="A127:G127"/>
    <mergeCell ref="A161:P161"/>
    <mergeCell ref="A134:G134"/>
    <mergeCell ref="A144:G144"/>
    <mergeCell ref="A145:G145"/>
    <mergeCell ref="A146:P146"/>
    <mergeCell ref="A149:G149"/>
    <mergeCell ref="A150:P150"/>
    <mergeCell ref="A153:G153"/>
    <mergeCell ref="A154:P154"/>
    <mergeCell ref="A157:G157"/>
    <mergeCell ref="A158:P158"/>
    <mergeCell ref="A160:G160"/>
    <mergeCell ref="B193:D193"/>
    <mergeCell ref="E193:G193"/>
    <mergeCell ref="A166:G166"/>
    <mergeCell ref="A167:P167"/>
    <mergeCell ref="A169:G169"/>
    <mergeCell ref="A170:P170"/>
    <mergeCell ref="A175:G175"/>
    <mergeCell ref="A176:P176"/>
    <mergeCell ref="A183:G183"/>
    <mergeCell ref="A184:P184"/>
    <mergeCell ref="A190:G190"/>
    <mergeCell ref="A191:G191"/>
    <mergeCell ref="E192:G192"/>
    <mergeCell ref="F195:G195"/>
    <mergeCell ref="B196:D196"/>
    <mergeCell ref="F196:G196"/>
    <mergeCell ref="F197:G197"/>
    <mergeCell ref="B198:D198"/>
    <mergeCell ref="F198:G198"/>
  </mergeCells>
  <pageMargins left="0.47244094488188981" right="0.15748031496062992" top="0.22" bottom="0.15748031496062992" header="0.15748031496062992" footer="0.17"/>
  <pageSetup paperSize="9" scale="53" fitToHeight="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topLeftCell="A114" zoomScale="80" zoomScaleNormal="80" workbookViewId="0">
      <selection activeCell="I52" sqref="I52"/>
    </sheetView>
  </sheetViews>
  <sheetFormatPr defaultRowHeight="14.4" x14ac:dyDescent="0.3"/>
  <cols>
    <col min="1" max="1" width="52.6640625" customWidth="1"/>
    <col min="4" max="4" width="13.6640625" customWidth="1"/>
    <col min="6" max="6" width="9.33203125" customWidth="1"/>
    <col min="7" max="7" width="14.5546875" customWidth="1"/>
    <col min="8" max="9" width="16.6640625" customWidth="1"/>
    <col min="10" max="10" width="15.6640625" customWidth="1"/>
    <col min="11" max="11" width="15.33203125" customWidth="1"/>
    <col min="12" max="12" width="16.109375" customWidth="1"/>
    <col min="13" max="13" width="15.33203125" customWidth="1"/>
    <col min="14" max="14" width="15.6640625" customWidth="1"/>
    <col min="15" max="15" width="15.33203125" customWidth="1"/>
    <col min="16" max="16" width="16" customWidth="1"/>
  </cols>
  <sheetData>
    <row r="1" spans="1:14" x14ac:dyDescent="0.3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x14ac:dyDescent="0.3">
      <c r="A2" s="1"/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 t="s">
        <v>1</v>
      </c>
    </row>
    <row r="3" spans="1:14" x14ac:dyDescent="0.3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 t="s">
        <v>2</v>
      </c>
    </row>
    <row r="4" spans="1:14" x14ac:dyDescent="0.3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 t="s">
        <v>3</v>
      </c>
    </row>
    <row r="5" spans="1:14" x14ac:dyDescent="0.3">
      <c r="A5" s="1"/>
      <c r="B5" s="1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 t="s">
        <v>4</v>
      </c>
    </row>
    <row r="6" spans="1:14" x14ac:dyDescent="0.3">
      <c r="A6" s="1"/>
      <c r="B6" s="1"/>
      <c r="C6" s="1"/>
      <c r="D6" s="1"/>
      <c r="E6" s="1"/>
      <c r="F6" s="3"/>
      <c r="G6" s="3"/>
      <c r="H6" s="3"/>
      <c r="I6" s="3"/>
      <c r="J6" s="3"/>
      <c r="K6" s="3"/>
      <c r="L6" s="3"/>
      <c r="M6" s="3"/>
      <c r="N6" s="3" t="s">
        <v>5</v>
      </c>
    </row>
    <row r="7" spans="1:14" x14ac:dyDescent="0.3">
      <c r="A7" s="1"/>
      <c r="B7" s="1"/>
      <c r="C7" s="1"/>
      <c r="D7" s="1"/>
      <c r="E7" s="1"/>
      <c r="F7" s="3"/>
      <c r="G7" s="3"/>
      <c r="H7" s="3"/>
      <c r="I7" s="3"/>
      <c r="J7" s="3"/>
      <c r="K7" s="3"/>
      <c r="L7" s="3"/>
      <c r="M7" s="3"/>
      <c r="N7" s="3" t="s">
        <v>6</v>
      </c>
    </row>
    <row r="8" spans="1:14" x14ac:dyDescent="0.3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 t="s">
        <v>7</v>
      </c>
    </row>
    <row r="9" spans="1:14" x14ac:dyDescent="0.3">
      <c r="A9" s="1"/>
      <c r="B9" s="1"/>
      <c r="C9" s="1"/>
      <c r="D9" s="1"/>
      <c r="E9" s="1"/>
      <c r="F9" s="4" t="s">
        <v>8</v>
      </c>
      <c r="G9" s="4"/>
      <c r="H9" s="4"/>
      <c r="I9" s="4"/>
      <c r="J9" s="4"/>
      <c r="K9" s="4"/>
      <c r="L9" s="4"/>
      <c r="M9" s="4"/>
      <c r="N9" s="4"/>
    </row>
    <row r="10" spans="1:14" x14ac:dyDescent="0.3">
      <c r="A10" s="1"/>
      <c r="B10" s="1"/>
      <c r="C10" s="1"/>
      <c r="D10" s="1"/>
      <c r="E10" s="1"/>
      <c r="F10" s="5" t="s">
        <v>142</v>
      </c>
      <c r="G10" s="6"/>
      <c r="H10" s="6"/>
      <c r="I10" s="6"/>
      <c r="J10" s="6"/>
      <c r="K10" s="6"/>
      <c r="L10" s="6"/>
      <c r="M10" s="6"/>
      <c r="N10" s="6"/>
    </row>
    <row r="11" spans="1:14" x14ac:dyDescent="0.3">
      <c r="A11" s="1"/>
      <c r="B11" s="1"/>
      <c r="C11" s="1"/>
      <c r="D11" s="1"/>
      <c r="E11" s="1"/>
      <c r="F11" s="4" t="s">
        <v>9</v>
      </c>
      <c r="G11" s="7"/>
      <c r="H11" s="7"/>
      <c r="I11" s="7"/>
      <c r="J11" s="7"/>
      <c r="K11" s="7"/>
      <c r="L11" s="7"/>
      <c r="M11" s="7"/>
      <c r="N11" s="7"/>
    </row>
    <row r="12" spans="1:14" x14ac:dyDescent="0.3">
      <c r="A12" s="1"/>
      <c r="B12" s="1"/>
      <c r="C12" s="1"/>
      <c r="D12" s="1"/>
      <c r="E12" s="1"/>
      <c r="F12" s="2"/>
      <c r="G12" s="8"/>
      <c r="H12" s="2"/>
      <c r="I12" s="2"/>
      <c r="J12" s="2"/>
      <c r="K12" s="2"/>
      <c r="L12" s="2"/>
      <c r="M12" s="2"/>
      <c r="N12" s="2"/>
    </row>
    <row r="13" spans="1:14" x14ac:dyDescent="0.3">
      <c r="A13" s="1"/>
      <c r="B13" s="1"/>
      <c r="C13" s="1"/>
      <c r="D13" s="1"/>
      <c r="E13" s="1"/>
      <c r="F13" s="5" t="s">
        <v>10</v>
      </c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"/>
      <c r="B14" s="1"/>
      <c r="C14" s="1"/>
      <c r="D14" s="1"/>
      <c r="E14" s="1"/>
      <c r="F14" s="662" t="s">
        <v>11</v>
      </c>
      <c r="G14" s="662"/>
      <c r="H14" s="662"/>
      <c r="I14" s="662"/>
      <c r="J14" s="662"/>
      <c r="K14" s="662"/>
      <c r="L14" s="662"/>
      <c r="M14" s="662"/>
      <c r="N14" s="662"/>
    </row>
    <row r="15" spans="1:14" x14ac:dyDescent="0.3">
      <c r="A15" s="1"/>
      <c r="B15" s="1"/>
      <c r="C15" s="1"/>
      <c r="D15" s="1"/>
      <c r="E15" s="1"/>
      <c r="F15" s="2"/>
      <c r="G15" s="8"/>
      <c r="H15" s="2"/>
      <c r="I15" s="2"/>
      <c r="J15" s="2"/>
      <c r="K15" s="2"/>
      <c r="L15" s="2"/>
      <c r="M15" s="2"/>
      <c r="N15" s="2"/>
    </row>
    <row r="16" spans="1:14" x14ac:dyDescent="0.3">
      <c r="A16" s="1"/>
      <c r="B16" s="1"/>
      <c r="C16" s="1"/>
      <c r="D16" s="1"/>
      <c r="E16" s="1"/>
      <c r="F16" s="5"/>
      <c r="G16" s="5"/>
      <c r="H16" s="5"/>
      <c r="I16" s="5"/>
      <c r="J16" s="5"/>
      <c r="K16" s="5" t="s">
        <v>143</v>
      </c>
      <c r="L16" s="5"/>
      <c r="M16" s="5"/>
      <c r="N16" s="5"/>
    </row>
    <row r="17" spans="1:16" x14ac:dyDescent="0.3">
      <c r="A17" s="1"/>
      <c r="B17" s="1"/>
      <c r="C17" s="1"/>
      <c r="D17" s="1"/>
      <c r="E17" s="1"/>
      <c r="F17" s="9" t="s">
        <v>12</v>
      </c>
      <c r="G17" s="9"/>
      <c r="H17" s="9"/>
      <c r="I17" s="9"/>
      <c r="J17" s="9"/>
      <c r="K17" s="9"/>
      <c r="L17" s="9"/>
      <c r="M17" s="9"/>
      <c r="N17" s="9"/>
    </row>
    <row r="18" spans="1:1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9"/>
    </row>
    <row r="19" spans="1:16" x14ac:dyDescent="0.3">
      <c r="A19" s="1"/>
      <c r="B19" s="1"/>
      <c r="C19" s="1"/>
      <c r="D19" s="1"/>
      <c r="E19" s="1"/>
      <c r="F19" s="1"/>
      <c r="G19" s="1"/>
      <c r="H19" s="10" t="s">
        <v>197</v>
      </c>
      <c r="I19" s="10"/>
      <c r="J19" s="10"/>
      <c r="K19" s="1"/>
      <c r="L19" s="1"/>
      <c r="M19" s="1"/>
      <c r="N19" s="1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6" x14ac:dyDescent="0.3">
      <c r="A21" s="1"/>
      <c r="B21" s="11" t="s">
        <v>147</v>
      </c>
      <c r="C21" s="12"/>
      <c r="D21" s="12"/>
      <c r="E21" s="12"/>
      <c r="F21" s="12"/>
      <c r="G21" s="12"/>
      <c r="H21" s="12"/>
      <c r="I21" s="12"/>
      <c r="J21" s="12"/>
      <c r="K21" s="1"/>
      <c r="L21" s="1"/>
      <c r="M21" s="1"/>
      <c r="N21" s="1"/>
    </row>
    <row r="22" spans="1:16" x14ac:dyDescent="0.3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"/>
      <c r="L22" s="1"/>
      <c r="M22" s="1"/>
      <c r="N22" s="1"/>
    </row>
    <row r="23" spans="1:16" x14ac:dyDescent="0.3">
      <c r="A23" s="1"/>
      <c r="B23" s="1"/>
      <c r="C23" s="12"/>
      <c r="D23" s="12"/>
      <c r="E23" s="12"/>
      <c r="F23" s="12"/>
      <c r="G23" s="12"/>
      <c r="H23" s="12"/>
      <c r="I23" s="12"/>
      <c r="J23" s="12"/>
      <c r="K23" s="1"/>
      <c r="L23" s="1"/>
      <c r="M23" s="1"/>
      <c r="N23" s="1"/>
    </row>
    <row r="24" spans="1:16" ht="15" thickBot="1" x14ac:dyDescent="0.35">
      <c r="B24" s="703" t="s">
        <v>198</v>
      </c>
      <c r="C24" s="703"/>
      <c r="D24" s="703"/>
      <c r="E24" s="703"/>
      <c r="F24" s="703"/>
      <c r="G24" s="703"/>
      <c r="H24" s="703"/>
      <c r="I24" s="703"/>
      <c r="J24" s="95" t="str">
        <f>H19</f>
        <v>30 января 2025 года</v>
      </c>
      <c r="K24" s="1"/>
      <c r="L24" s="1"/>
      <c r="M24" s="1"/>
      <c r="P24" s="123" t="s">
        <v>13</v>
      </c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L25" s="128"/>
      <c r="M25" s="128"/>
      <c r="O25" s="128" t="s">
        <v>14</v>
      </c>
      <c r="P25" s="16" t="s">
        <v>15</v>
      </c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L26" s="128"/>
      <c r="M26" s="128"/>
      <c r="O26" s="128" t="s">
        <v>16</v>
      </c>
      <c r="P26" s="17" t="str">
        <f>H19</f>
        <v>30 января 2025 года</v>
      </c>
    </row>
    <row r="27" spans="1:16" x14ac:dyDescent="0.3">
      <c r="A27" s="14"/>
      <c r="B27" s="664" t="s">
        <v>17</v>
      </c>
      <c r="C27" s="664"/>
      <c r="D27" s="664"/>
      <c r="E27" s="664"/>
      <c r="F27" s="664"/>
      <c r="G27" s="664"/>
      <c r="H27" s="124"/>
      <c r="I27" s="124"/>
      <c r="J27" s="124"/>
      <c r="L27" s="128"/>
      <c r="M27" s="128"/>
      <c r="O27" s="128" t="s">
        <v>18</v>
      </c>
      <c r="P27" s="19">
        <v>77446968</v>
      </c>
    </row>
    <row r="28" spans="1:16" x14ac:dyDescent="0.3">
      <c r="A28" s="1" t="s">
        <v>19</v>
      </c>
      <c r="B28" s="665"/>
      <c r="C28" s="665"/>
      <c r="D28" s="665"/>
      <c r="E28" s="665"/>
      <c r="F28" s="665"/>
      <c r="G28" s="665"/>
      <c r="H28" s="124"/>
      <c r="I28" s="124"/>
      <c r="J28" s="124"/>
      <c r="L28" s="128"/>
      <c r="M28" s="128"/>
      <c r="O28" s="128"/>
      <c r="P28" s="19"/>
    </row>
    <row r="29" spans="1:16" x14ac:dyDescent="0.3">
      <c r="A29" s="1" t="s">
        <v>20</v>
      </c>
      <c r="B29" s="666" t="s">
        <v>21</v>
      </c>
      <c r="C29" s="666"/>
      <c r="D29" s="666"/>
      <c r="E29" s="666"/>
      <c r="F29" s="666"/>
      <c r="G29" s="666"/>
      <c r="H29" s="20"/>
      <c r="I29" s="20"/>
      <c r="J29" s="20"/>
      <c r="L29" s="128"/>
      <c r="M29" s="128"/>
      <c r="O29" s="128"/>
      <c r="P29" s="19"/>
    </row>
    <row r="30" spans="1:16" x14ac:dyDescent="0.3">
      <c r="A30" s="1" t="s">
        <v>22</v>
      </c>
      <c r="B30" s="666" t="s">
        <v>21</v>
      </c>
      <c r="C30" s="666"/>
      <c r="D30" s="666"/>
      <c r="E30" s="666"/>
      <c r="F30" s="666"/>
      <c r="G30" s="666"/>
      <c r="H30" s="20"/>
      <c r="I30" s="20"/>
      <c r="J30" s="20"/>
      <c r="L30" s="128"/>
      <c r="M30" s="128"/>
      <c r="O30" s="128" t="s">
        <v>23</v>
      </c>
      <c r="P30" s="21" t="s">
        <v>24</v>
      </c>
    </row>
    <row r="31" spans="1:16" x14ac:dyDescent="0.3">
      <c r="A31" s="1" t="s">
        <v>25</v>
      </c>
      <c r="B31" s="22" t="s">
        <v>26</v>
      </c>
      <c r="C31" s="22"/>
      <c r="D31" s="22"/>
      <c r="E31" s="22"/>
      <c r="F31" s="22"/>
      <c r="G31" s="22"/>
      <c r="H31" s="23"/>
      <c r="I31" s="23"/>
      <c r="J31" s="23"/>
      <c r="L31" s="128"/>
      <c r="M31" s="128"/>
      <c r="O31" s="128" t="s">
        <v>27</v>
      </c>
      <c r="P31" s="19">
        <v>86636470</v>
      </c>
    </row>
    <row r="32" spans="1:16" x14ac:dyDescent="0.3">
      <c r="A32" s="1" t="s">
        <v>28</v>
      </c>
      <c r="B32" s="24" t="s">
        <v>29</v>
      </c>
      <c r="C32" s="24"/>
      <c r="D32" s="24"/>
      <c r="E32" s="24"/>
      <c r="F32" s="24"/>
      <c r="G32" s="24"/>
      <c r="H32" s="23"/>
      <c r="I32" s="23"/>
      <c r="J32" s="23"/>
      <c r="L32" s="128"/>
      <c r="M32" s="128"/>
      <c r="O32" s="128" t="s">
        <v>30</v>
      </c>
      <c r="P32" s="25">
        <v>383</v>
      </c>
    </row>
    <row r="33" spans="1:16" ht="14.4" customHeight="1" x14ac:dyDescent="0.3">
      <c r="A33" s="667" t="s">
        <v>31</v>
      </c>
      <c r="B33" s="667" t="s">
        <v>32</v>
      </c>
      <c r="C33" s="667" t="s">
        <v>33</v>
      </c>
      <c r="D33" s="667" t="s">
        <v>34</v>
      </c>
      <c r="E33" s="667" t="s">
        <v>35</v>
      </c>
      <c r="F33" s="667" t="s">
        <v>36</v>
      </c>
      <c r="G33" s="667" t="s">
        <v>37</v>
      </c>
      <c r="H33" s="668" t="s">
        <v>38</v>
      </c>
      <c r="I33" s="668"/>
      <c r="J33" s="668"/>
      <c r="K33" s="667" t="s">
        <v>39</v>
      </c>
      <c r="L33" s="667"/>
      <c r="M33" s="667"/>
      <c r="N33" s="667" t="s">
        <v>40</v>
      </c>
      <c r="O33" s="667"/>
      <c r="P33" s="667"/>
    </row>
    <row r="34" spans="1:16" ht="21.6" customHeight="1" x14ac:dyDescent="0.3">
      <c r="A34" s="667"/>
      <c r="B34" s="667"/>
      <c r="C34" s="667"/>
      <c r="D34" s="667"/>
      <c r="E34" s="667"/>
      <c r="F34" s="667"/>
      <c r="G34" s="667"/>
      <c r="H34" s="96">
        <v>45686</v>
      </c>
      <c r="I34" s="126" t="s">
        <v>150</v>
      </c>
      <c r="J34" s="126" t="s">
        <v>151</v>
      </c>
      <c r="K34" s="96">
        <f>H34</f>
        <v>45686</v>
      </c>
      <c r="L34" s="126" t="s">
        <v>150</v>
      </c>
      <c r="M34" s="126" t="s">
        <v>151</v>
      </c>
      <c r="N34" s="96">
        <f>H34</f>
        <v>45686</v>
      </c>
      <c r="O34" s="126" t="s">
        <v>150</v>
      </c>
      <c r="P34" s="126" t="s">
        <v>151</v>
      </c>
    </row>
    <row r="35" spans="1:16" x14ac:dyDescent="0.3">
      <c r="A35" s="125">
        <v>1</v>
      </c>
      <c r="B35" s="125">
        <f t="shared" ref="B35:G35" si="0">SUM(A35+1)</f>
        <v>2</v>
      </c>
      <c r="C35" s="125">
        <f t="shared" si="0"/>
        <v>3</v>
      </c>
      <c r="D35" s="125">
        <f t="shared" si="0"/>
        <v>4</v>
      </c>
      <c r="E35" s="125">
        <f t="shared" si="0"/>
        <v>5</v>
      </c>
      <c r="F35" s="125">
        <f t="shared" si="0"/>
        <v>6</v>
      </c>
      <c r="G35" s="125">
        <f t="shared" si="0"/>
        <v>7</v>
      </c>
      <c r="H35" s="125">
        <v>8</v>
      </c>
      <c r="I35" s="125">
        <v>9</v>
      </c>
      <c r="J35" s="125">
        <v>10</v>
      </c>
      <c r="K35" s="125">
        <v>11</v>
      </c>
      <c r="L35" s="125">
        <v>12</v>
      </c>
      <c r="M35" s="125">
        <v>13</v>
      </c>
      <c r="N35" s="125">
        <v>14</v>
      </c>
      <c r="O35" s="125">
        <v>15</v>
      </c>
      <c r="P35" s="125">
        <v>16</v>
      </c>
    </row>
    <row r="36" spans="1:16" x14ac:dyDescent="0.3">
      <c r="A36" s="661" t="s">
        <v>41</v>
      </c>
      <c r="B36" s="661"/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</row>
    <row r="37" spans="1:16" x14ac:dyDescent="0.3">
      <c r="A37" s="40" t="s">
        <v>42</v>
      </c>
      <c r="B37" s="28" t="s">
        <v>43</v>
      </c>
      <c r="C37" s="28" t="s">
        <v>44</v>
      </c>
      <c r="D37" s="29" t="s">
        <v>45</v>
      </c>
      <c r="E37" s="29" t="s">
        <v>46</v>
      </c>
      <c r="F37" s="29" t="s">
        <v>47</v>
      </c>
      <c r="G37" s="29" t="s">
        <v>48</v>
      </c>
      <c r="H37" s="32">
        <v>3118153.92</v>
      </c>
      <c r="I37" s="32"/>
      <c r="J37" s="32">
        <f>H37+I37</f>
        <v>3118153.92</v>
      </c>
      <c r="K37" s="32">
        <v>3118153.92</v>
      </c>
      <c r="L37" s="32"/>
      <c r="M37" s="32">
        <f>K37+L37</f>
        <v>3118153.92</v>
      </c>
      <c r="N37" s="32">
        <v>3118153.92</v>
      </c>
      <c r="O37" s="32"/>
      <c r="P37" s="32">
        <f>N37+O37</f>
        <v>3118153.92</v>
      </c>
    </row>
    <row r="38" spans="1:16" ht="36" x14ac:dyDescent="0.3">
      <c r="A38" s="40" t="s">
        <v>49</v>
      </c>
      <c r="B38" s="28" t="s">
        <v>43</v>
      </c>
      <c r="C38" s="28" t="s">
        <v>44</v>
      </c>
      <c r="D38" s="29" t="s">
        <v>45</v>
      </c>
      <c r="E38" s="30">
        <v>112</v>
      </c>
      <c r="F38" s="31">
        <v>214000</v>
      </c>
      <c r="G38" s="30">
        <v>1000</v>
      </c>
      <c r="H38" s="32">
        <v>30000</v>
      </c>
      <c r="I38" s="32"/>
      <c r="J38" s="32">
        <f t="shared" ref="J38:J59" si="1">H38+I38</f>
        <v>30000</v>
      </c>
      <c r="K38" s="32">
        <v>20000</v>
      </c>
      <c r="L38" s="32"/>
      <c r="M38" s="32">
        <f t="shared" ref="M38:M59" si="2">K38+L38</f>
        <v>20000</v>
      </c>
      <c r="N38" s="32">
        <v>20000</v>
      </c>
      <c r="O38" s="32"/>
      <c r="P38" s="32">
        <f t="shared" ref="P38:P59" si="3">N38+O38</f>
        <v>20000</v>
      </c>
    </row>
    <row r="39" spans="1:16" x14ac:dyDescent="0.3">
      <c r="A39" s="40" t="s">
        <v>50</v>
      </c>
      <c r="B39" s="28" t="s">
        <v>43</v>
      </c>
      <c r="C39" s="28" t="s">
        <v>44</v>
      </c>
      <c r="D39" s="29" t="s">
        <v>45</v>
      </c>
      <c r="E39" s="29" t="s">
        <v>51</v>
      </c>
      <c r="F39" s="29" t="s">
        <v>52</v>
      </c>
      <c r="G39" s="29" t="s">
        <v>48</v>
      </c>
      <c r="H39" s="32">
        <v>941682.48</v>
      </c>
      <c r="I39" s="32"/>
      <c r="J39" s="32">
        <f t="shared" si="1"/>
        <v>941682.48</v>
      </c>
      <c r="K39" s="32">
        <v>941682.48</v>
      </c>
      <c r="L39" s="32"/>
      <c r="M39" s="32">
        <f t="shared" si="2"/>
        <v>941682.48</v>
      </c>
      <c r="N39" s="32">
        <v>941682.48</v>
      </c>
      <c r="O39" s="32"/>
      <c r="P39" s="32">
        <f t="shared" si="3"/>
        <v>941682.48</v>
      </c>
    </row>
    <row r="40" spans="1:16" x14ac:dyDescent="0.3">
      <c r="A40" s="40" t="s">
        <v>53</v>
      </c>
      <c r="B40" s="28" t="s">
        <v>43</v>
      </c>
      <c r="C40" s="28" t="s">
        <v>44</v>
      </c>
      <c r="D40" s="29" t="s">
        <v>45</v>
      </c>
      <c r="E40" s="29" t="s">
        <v>54</v>
      </c>
      <c r="F40" s="29" t="s">
        <v>55</v>
      </c>
      <c r="G40" s="29" t="s">
        <v>48</v>
      </c>
      <c r="H40" s="32">
        <v>13894.08</v>
      </c>
      <c r="I40" s="32"/>
      <c r="J40" s="32">
        <f t="shared" si="1"/>
        <v>13894.08</v>
      </c>
      <c r="K40" s="32">
        <v>13200</v>
      </c>
      <c r="L40" s="32"/>
      <c r="M40" s="32">
        <f t="shared" si="2"/>
        <v>13200</v>
      </c>
      <c r="N40" s="32">
        <v>14400</v>
      </c>
      <c r="O40" s="32"/>
      <c r="P40" s="32">
        <f t="shared" si="3"/>
        <v>14400</v>
      </c>
    </row>
    <row r="41" spans="1:16" x14ac:dyDescent="0.3">
      <c r="A41" s="40" t="s">
        <v>56</v>
      </c>
      <c r="B41" s="28" t="s">
        <v>43</v>
      </c>
      <c r="C41" s="28" t="s">
        <v>44</v>
      </c>
      <c r="D41" s="29" t="s">
        <v>45</v>
      </c>
      <c r="E41" s="29" t="s">
        <v>54</v>
      </c>
      <c r="F41" s="29" t="s">
        <v>57</v>
      </c>
      <c r="G41" s="29" t="s">
        <v>48</v>
      </c>
      <c r="H41" s="32">
        <v>0</v>
      </c>
      <c r="I41" s="32"/>
      <c r="J41" s="32">
        <f t="shared" si="1"/>
        <v>0</v>
      </c>
      <c r="K41" s="32"/>
      <c r="L41" s="32"/>
      <c r="M41" s="32">
        <f t="shared" si="2"/>
        <v>0</v>
      </c>
      <c r="N41" s="32"/>
      <c r="O41" s="32"/>
      <c r="P41" s="32">
        <f t="shared" si="3"/>
        <v>0</v>
      </c>
    </row>
    <row r="42" spans="1:16" x14ac:dyDescent="0.3">
      <c r="A42" s="40" t="s">
        <v>58</v>
      </c>
      <c r="B42" s="28" t="s">
        <v>43</v>
      </c>
      <c r="C42" s="28" t="s">
        <v>44</v>
      </c>
      <c r="D42" s="29" t="s">
        <v>45</v>
      </c>
      <c r="E42" s="29" t="s">
        <v>59</v>
      </c>
      <c r="F42" s="29" t="s">
        <v>60</v>
      </c>
      <c r="G42" s="29" t="s">
        <v>48</v>
      </c>
      <c r="H42" s="32">
        <v>1128402.1599999999</v>
      </c>
      <c r="I42" s="32"/>
      <c r="J42" s="32">
        <f t="shared" si="1"/>
        <v>1128402.1599999999</v>
      </c>
      <c r="K42" s="32">
        <v>1663178.53</v>
      </c>
      <c r="L42" s="32"/>
      <c r="M42" s="32">
        <f t="shared" si="2"/>
        <v>1663178.53</v>
      </c>
      <c r="N42" s="32">
        <v>1742199.2</v>
      </c>
      <c r="O42" s="32"/>
      <c r="P42" s="32">
        <f t="shared" si="3"/>
        <v>1742199.2</v>
      </c>
    </row>
    <row r="43" spans="1:16" x14ac:dyDescent="0.3">
      <c r="A43" s="40" t="s">
        <v>61</v>
      </c>
      <c r="B43" s="28" t="s">
        <v>43</v>
      </c>
      <c r="C43" s="28" t="s">
        <v>44</v>
      </c>
      <c r="D43" s="29" t="s">
        <v>45</v>
      </c>
      <c r="E43" s="29" t="s">
        <v>59</v>
      </c>
      <c r="F43" s="29" t="s">
        <v>62</v>
      </c>
      <c r="G43" s="29" t="s">
        <v>48</v>
      </c>
      <c r="H43" s="32">
        <v>2603931.2999999998</v>
      </c>
      <c r="I43" s="32"/>
      <c r="J43" s="32">
        <f t="shared" si="1"/>
        <v>2603931.2999999998</v>
      </c>
      <c r="K43" s="32">
        <v>3686539.68</v>
      </c>
      <c r="L43" s="32"/>
      <c r="M43" s="32">
        <f t="shared" si="2"/>
        <v>3686539.68</v>
      </c>
      <c r="N43" s="32">
        <v>3858393.83</v>
      </c>
      <c r="O43" s="32"/>
      <c r="P43" s="32">
        <f t="shared" si="3"/>
        <v>3858393.83</v>
      </c>
    </row>
    <row r="44" spans="1:16" x14ac:dyDescent="0.3">
      <c r="A44" s="40" t="s">
        <v>63</v>
      </c>
      <c r="B44" s="28" t="s">
        <v>43</v>
      </c>
      <c r="C44" s="28" t="s">
        <v>44</v>
      </c>
      <c r="D44" s="29" t="s">
        <v>45</v>
      </c>
      <c r="E44" s="29" t="s">
        <v>59</v>
      </c>
      <c r="F44" s="29" t="s">
        <v>64</v>
      </c>
      <c r="G44" s="29" t="s">
        <v>48</v>
      </c>
      <c r="H44" s="32">
        <v>191606.53</v>
      </c>
      <c r="I44" s="32"/>
      <c r="J44" s="32">
        <f t="shared" si="1"/>
        <v>191606.53</v>
      </c>
      <c r="K44" s="32">
        <v>272469.53999999998</v>
      </c>
      <c r="L44" s="32"/>
      <c r="M44" s="32">
        <f t="shared" si="2"/>
        <v>272469.53999999998</v>
      </c>
      <c r="N44" s="32">
        <v>287640.02</v>
      </c>
      <c r="O44" s="32"/>
      <c r="P44" s="32">
        <f t="shared" si="3"/>
        <v>287640.02</v>
      </c>
    </row>
    <row r="45" spans="1:16" x14ac:dyDescent="0.3">
      <c r="A45" s="40" t="s">
        <v>65</v>
      </c>
      <c r="B45" s="28" t="s">
        <v>43</v>
      </c>
      <c r="C45" s="28" t="s">
        <v>44</v>
      </c>
      <c r="D45" s="29" t="s">
        <v>45</v>
      </c>
      <c r="E45" s="29" t="s">
        <v>59</v>
      </c>
      <c r="F45" s="29" t="s">
        <v>66</v>
      </c>
      <c r="G45" s="29" t="s">
        <v>48</v>
      </c>
      <c r="H45" s="32">
        <v>251490.9</v>
      </c>
      <c r="I45" s="32"/>
      <c r="J45" s="32">
        <f t="shared" si="1"/>
        <v>251490.9</v>
      </c>
      <c r="K45" s="32">
        <v>536497.88</v>
      </c>
      <c r="L45" s="32"/>
      <c r="M45" s="32">
        <f t="shared" si="2"/>
        <v>536497.88</v>
      </c>
      <c r="N45" s="32">
        <v>562394.55000000005</v>
      </c>
      <c r="O45" s="32"/>
      <c r="P45" s="32">
        <f t="shared" si="3"/>
        <v>562394.55000000005</v>
      </c>
    </row>
    <row r="46" spans="1:16" x14ac:dyDescent="0.3">
      <c r="A46" s="81" t="s">
        <v>67</v>
      </c>
      <c r="B46" s="28" t="s">
        <v>43</v>
      </c>
      <c r="C46" s="28" t="s">
        <v>44</v>
      </c>
      <c r="D46" s="29" t="s">
        <v>45</v>
      </c>
      <c r="E46" s="29" t="s">
        <v>54</v>
      </c>
      <c r="F46" s="29" t="s">
        <v>68</v>
      </c>
      <c r="G46" s="29" t="s">
        <v>48</v>
      </c>
      <c r="H46" s="32">
        <v>91133.73</v>
      </c>
      <c r="I46" s="32"/>
      <c r="J46" s="32">
        <f t="shared" si="1"/>
        <v>91133.73</v>
      </c>
      <c r="K46" s="32">
        <v>129337.08</v>
      </c>
      <c r="L46" s="32"/>
      <c r="M46" s="32">
        <f t="shared" si="2"/>
        <v>129337.08</v>
      </c>
      <c r="N46" s="32">
        <v>131873.01999999999</v>
      </c>
      <c r="O46" s="32"/>
      <c r="P46" s="32">
        <f t="shared" si="3"/>
        <v>131873.01999999999</v>
      </c>
    </row>
    <row r="47" spans="1:16" ht="24" x14ac:dyDescent="0.3">
      <c r="A47" s="40" t="s">
        <v>69</v>
      </c>
      <c r="B47" s="28" t="s">
        <v>43</v>
      </c>
      <c r="C47" s="28" t="s">
        <v>44</v>
      </c>
      <c r="D47" s="29" t="s">
        <v>45</v>
      </c>
      <c r="E47" s="29" t="s">
        <v>54</v>
      </c>
      <c r="F47" s="29" t="s">
        <v>70</v>
      </c>
      <c r="G47" s="29" t="s">
        <v>48</v>
      </c>
      <c r="H47" s="32">
        <v>185400</v>
      </c>
      <c r="I47" s="32"/>
      <c r="J47" s="32">
        <f t="shared" si="1"/>
        <v>185400</v>
      </c>
      <c r="K47" s="32">
        <v>35400</v>
      </c>
      <c r="L47" s="32"/>
      <c r="M47" s="32">
        <f t="shared" si="2"/>
        <v>35400</v>
      </c>
      <c r="N47" s="32">
        <v>39000</v>
      </c>
      <c r="O47" s="32"/>
      <c r="P47" s="32">
        <f t="shared" si="3"/>
        <v>39000</v>
      </c>
    </row>
    <row r="48" spans="1:16" x14ac:dyDescent="0.3">
      <c r="A48" s="40" t="s">
        <v>71</v>
      </c>
      <c r="B48" s="28" t="s">
        <v>43</v>
      </c>
      <c r="C48" s="28" t="s">
        <v>44</v>
      </c>
      <c r="D48" s="29" t="s">
        <v>45</v>
      </c>
      <c r="E48" s="29" t="s">
        <v>54</v>
      </c>
      <c r="F48" s="29" t="s">
        <v>72</v>
      </c>
      <c r="G48" s="29" t="s">
        <v>48</v>
      </c>
      <c r="H48" s="32">
        <v>223750</v>
      </c>
      <c r="I48" s="32"/>
      <c r="J48" s="32">
        <f t="shared" si="1"/>
        <v>223750</v>
      </c>
      <c r="K48" s="32">
        <v>249550</v>
      </c>
      <c r="L48" s="32"/>
      <c r="M48" s="32">
        <f t="shared" si="2"/>
        <v>249550</v>
      </c>
      <c r="N48" s="32">
        <v>263500</v>
      </c>
      <c r="O48" s="32"/>
      <c r="P48" s="32">
        <f t="shared" si="3"/>
        <v>263500</v>
      </c>
    </row>
    <row r="49" spans="1:16" x14ac:dyDescent="0.3">
      <c r="A49" s="40" t="s">
        <v>73</v>
      </c>
      <c r="B49" s="28" t="s">
        <v>43</v>
      </c>
      <c r="C49" s="28" t="s">
        <v>44</v>
      </c>
      <c r="D49" s="29" t="s">
        <v>45</v>
      </c>
      <c r="E49" s="29" t="s">
        <v>54</v>
      </c>
      <c r="F49" s="29" t="s">
        <v>74</v>
      </c>
      <c r="G49" s="29" t="s">
        <v>48</v>
      </c>
      <c r="H49" s="32">
        <v>90000</v>
      </c>
      <c r="I49" s="32"/>
      <c r="J49" s="32">
        <f t="shared" si="1"/>
        <v>90000</v>
      </c>
      <c r="K49" s="32">
        <v>50000</v>
      </c>
      <c r="L49" s="32"/>
      <c r="M49" s="32">
        <f t="shared" si="2"/>
        <v>50000</v>
      </c>
      <c r="N49" s="32">
        <v>50000</v>
      </c>
      <c r="O49" s="32"/>
      <c r="P49" s="32">
        <f t="shared" si="3"/>
        <v>50000</v>
      </c>
    </row>
    <row r="50" spans="1:16" x14ac:dyDescent="0.3">
      <c r="A50" s="40" t="s">
        <v>75</v>
      </c>
      <c r="B50" s="28" t="s">
        <v>43</v>
      </c>
      <c r="C50" s="28" t="s">
        <v>44</v>
      </c>
      <c r="D50" s="29" t="s">
        <v>45</v>
      </c>
      <c r="E50" s="29" t="s">
        <v>54</v>
      </c>
      <c r="F50" s="29" t="s">
        <v>76</v>
      </c>
      <c r="G50" s="29" t="s">
        <v>48</v>
      </c>
      <c r="H50" s="32">
        <v>10000</v>
      </c>
      <c r="I50" s="32"/>
      <c r="J50" s="32">
        <f t="shared" si="1"/>
        <v>10000</v>
      </c>
      <c r="K50" s="32">
        <v>10000</v>
      </c>
      <c r="L50" s="32"/>
      <c r="M50" s="32">
        <f t="shared" si="2"/>
        <v>10000</v>
      </c>
      <c r="N50" s="32">
        <v>10000</v>
      </c>
      <c r="O50" s="32"/>
      <c r="P50" s="32">
        <f t="shared" si="3"/>
        <v>10000</v>
      </c>
    </row>
    <row r="51" spans="1:16" x14ac:dyDescent="0.3">
      <c r="A51" s="40" t="s">
        <v>77</v>
      </c>
      <c r="B51" s="28" t="s">
        <v>43</v>
      </c>
      <c r="C51" s="28" t="s">
        <v>44</v>
      </c>
      <c r="D51" s="29" t="s">
        <v>45</v>
      </c>
      <c r="E51" s="29" t="s">
        <v>54</v>
      </c>
      <c r="F51" s="29" t="s">
        <v>78</v>
      </c>
      <c r="G51" s="29" t="s">
        <v>48</v>
      </c>
      <c r="H51" s="32">
        <v>153497.51999999999</v>
      </c>
      <c r="I51" s="32">
        <v>15634.16</v>
      </c>
      <c r="J51" s="32">
        <f t="shared" si="1"/>
        <v>169131.68</v>
      </c>
      <c r="K51" s="32">
        <v>78564.2</v>
      </c>
      <c r="L51" s="32"/>
      <c r="M51" s="32">
        <f t="shared" si="2"/>
        <v>78564.2</v>
      </c>
      <c r="N51" s="32">
        <v>83749.440000000002</v>
      </c>
      <c r="O51" s="32"/>
      <c r="P51" s="32">
        <f t="shared" si="3"/>
        <v>83749.440000000002</v>
      </c>
    </row>
    <row r="52" spans="1:16" ht="24" x14ac:dyDescent="0.3">
      <c r="A52" s="40" t="s">
        <v>79</v>
      </c>
      <c r="B52" s="28" t="s">
        <v>43</v>
      </c>
      <c r="C52" s="28" t="s">
        <v>44</v>
      </c>
      <c r="D52" s="29" t="s">
        <v>45</v>
      </c>
      <c r="E52" s="29" t="s">
        <v>54</v>
      </c>
      <c r="F52" s="29" t="s">
        <v>80</v>
      </c>
      <c r="G52" s="29" t="s">
        <v>48</v>
      </c>
      <c r="H52" s="32">
        <v>222129.84</v>
      </c>
      <c r="I52" s="32"/>
      <c r="J52" s="32">
        <f t="shared" si="1"/>
        <v>222129.84</v>
      </c>
      <c r="K52" s="32">
        <v>233902.72</v>
      </c>
      <c r="L52" s="32"/>
      <c r="M52" s="32">
        <f t="shared" si="2"/>
        <v>233902.72</v>
      </c>
      <c r="N52" s="32">
        <v>243492.73</v>
      </c>
      <c r="O52" s="32"/>
      <c r="P52" s="32">
        <f t="shared" si="3"/>
        <v>243492.73</v>
      </c>
    </row>
    <row r="53" spans="1:16" x14ac:dyDescent="0.3">
      <c r="A53" s="40" t="s">
        <v>81</v>
      </c>
      <c r="B53" s="28" t="s">
        <v>43</v>
      </c>
      <c r="C53" s="28" t="s">
        <v>44</v>
      </c>
      <c r="D53" s="29" t="s">
        <v>45</v>
      </c>
      <c r="E53" s="29" t="s">
        <v>54</v>
      </c>
      <c r="F53" s="29" t="s">
        <v>82</v>
      </c>
      <c r="G53" s="29" t="s">
        <v>48</v>
      </c>
      <c r="H53" s="32">
        <v>49305.919999999998</v>
      </c>
      <c r="I53" s="32"/>
      <c r="J53" s="32">
        <f t="shared" si="1"/>
        <v>49305.919999999998</v>
      </c>
      <c r="K53" s="32">
        <v>50000</v>
      </c>
      <c r="L53" s="32"/>
      <c r="M53" s="32">
        <f t="shared" si="2"/>
        <v>50000</v>
      </c>
      <c r="N53" s="32">
        <v>50000</v>
      </c>
      <c r="O53" s="32"/>
      <c r="P53" s="32">
        <f t="shared" si="3"/>
        <v>50000</v>
      </c>
    </row>
    <row r="54" spans="1:16" ht="24" x14ac:dyDescent="0.3">
      <c r="A54" s="40" t="s">
        <v>83</v>
      </c>
      <c r="B54" s="28" t="s">
        <v>43</v>
      </c>
      <c r="C54" s="28" t="s">
        <v>44</v>
      </c>
      <c r="D54" s="29" t="s">
        <v>45</v>
      </c>
      <c r="E54" s="29" t="s">
        <v>54</v>
      </c>
      <c r="F54" s="29" t="s">
        <v>84</v>
      </c>
      <c r="G54" s="29" t="s">
        <v>48</v>
      </c>
      <c r="H54" s="32">
        <v>40000</v>
      </c>
      <c r="I54" s="32"/>
      <c r="J54" s="32">
        <f t="shared" si="1"/>
        <v>40000</v>
      </c>
      <c r="K54" s="32">
        <v>40000</v>
      </c>
      <c r="L54" s="32"/>
      <c r="M54" s="32">
        <f t="shared" si="2"/>
        <v>40000</v>
      </c>
      <c r="N54" s="32">
        <v>40000</v>
      </c>
      <c r="O54" s="32"/>
      <c r="P54" s="32">
        <f t="shared" si="3"/>
        <v>40000</v>
      </c>
    </row>
    <row r="55" spans="1:16" x14ac:dyDescent="0.3">
      <c r="A55" s="82" t="s">
        <v>85</v>
      </c>
      <c r="B55" s="28" t="s">
        <v>43</v>
      </c>
      <c r="C55" s="28" t="s">
        <v>44</v>
      </c>
      <c r="D55" s="29" t="s">
        <v>45</v>
      </c>
      <c r="E55" s="29" t="s">
        <v>54</v>
      </c>
      <c r="F55" s="29" t="s">
        <v>86</v>
      </c>
      <c r="G55" s="29" t="s">
        <v>48</v>
      </c>
      <c r="H55" s="32">
        <v>30000</v>
      </c>
      <c r="I55" s="32"/>
      <c r="J55" s="32">
        <f t="shared" si="1"/>
        <v>30000</v>
      </c>
      <c r="K55" s="32">
        <v>30000</v>
      </c>
      <c r="L55" s="32"/>
      <c r="M55" s="32">
        <f t="shared" si="2"/>
        <v>30000</v>
      </c>
      <c r="N55" s="32">
        <v>30000</v>
      </c>
      <c r="O55" s="32"/>
      <c r="P55" s="32">
        <f t="shared" si="3"/>
        <v>30000</v>
      </c>
    </row>
    <row r="56" spans="1:16" x14ac:dyDescent="0.3">
      <c r="A56" s="40" t="s">
        <v>87</v>
      </c>
      <c r="B56" s="28" t="s">
        <v>43</v>
      </c>
      <c r="C56" s="28" t="s">
        <v>44</v>
      </c>
      <c r="D56" s="29" t="s">
        <v>45</v>
      </c>
      <c r="E56" s="29" t="s">
        <v>54</v>
      </c>
      <c r="F56" s="29" t="s">
        <v>88</v>
      </c>
      <c r="G56" s="29" t="s">
        <v>48</v>
      </c>
      <c r="H56" s="32">
        <v>1330236</v>
      </c>
      <c r="I56" s="32"/>
      <c r="J56" s="32">
        <f t="shared" si="1"/>
        <v>1330236</v>
      </c>
      <c r="K56" s="32">
        <v>1330236</v>
      </c>
      <c r="L56" s="32"/>
      <c r="M56" s="32">
        <f t="shared" si="2"/>
        <v>1330236</v>
      </c>
      <c r="N56" s="32">
        <v>1330236</v>
      </c>
      <c r="O56" s="32"/>
      <c r="P56" s="32">
        <f t="shared" si="3"/>
        <v>1330236</v>
      </c>
    </row>
    <row r="57" spans="1:16" x14ac:dyDescent="0.3">
      <c r="A57" s="40" t="s">
        <v>91</v>
      </c>
      <c r="B57" s="28" t="s">
        <v>43</v>
      </c>
      <c r="C57" s="28" t="s">
        <v>44</v>
      </c>
      <c r="D57" s="29" t="s">
        <v>45</v>
      </c>
      <c r="E57" s="29" t="s">
        <v>54</v>
      </c>
      <c r="F57" s="29" t="s">
        <v>92</v>
      </c>
      <c r="G57" s="29" t="s">
        <v>48</v>
      </c>
      <c r="H57" s="32">
        <v>80000</v>
      </c>
      <c r="I57" s="32"/>
      <c r="J57" s="32">
        <f t="shared" si="1"/>
        <v>80000</v>
      </c>
      <c r="K57" s="32">
        <v>80000</v>
      </c>
      <c r="L57" s="32"/>
      <c r="M57" s="32">
        <f t="shared" si="2"/>
        <v>80000</v>
      </c>
      <c r="N57" s="32">
        <v>80000</v>
      </c>
      <c r="O57" s="32"/>
      <c r="P57" s="32">
        <f t="shared" si="3"/>
        <v>80000</v>
      </c>
    </row>
    <row r="58" spans="1:16" x14ac:dyDescent="0.3">
      <c r="A58" s="40" t="s">
        <v>93</v>
      </c>
      <c r="B58" s="28" t="s">
        <v>43</v>
      </c>
      <c r="C58" s="28" t="s">
        <v>44</v>
      </c>
      <c r="D58" s="29" t="s">
        <v>45</v>
      </c>
      <c r="E58" s="29" t="s">
        <v>94</v>
      </c>
      <c r="F58" s="29" t="s">
        <v>95</v>
      </c>
      <c r="G58" s="29" t="s">
        <v>48</v>
      </c>
      <c r="H58" s="32">
        <v>1256402</v>
      </c>
      <c r="I58" s="32"/>
      <c r="J58" s="32">
        <f t="shared" si="1"/>
        <v>1256402</v>
      </c>
      <c r="K58" s="32">
        <v>1256402</v>
      </c>
      <c r="L58" s="32"/>
      <c r="M58" s="32">
        <f t="shared" si="2"/>
        <v>1256402</v>
      </c>
      <c r="N58" s="32">
        <v>1256402</v>
      </c>
      <c r="O58" s="32"/>
      <c r="P58" s="32">
        <f t="shared" si="3"/>
        <v>1256402</v>
      </c>
    </row>
    <row r="59" spans="1:16" x14ac:dyDescent="0.3">
      <c r="A59" s="40" t="s">
        <v>96</v>
      </c>
      <c r="B59" s="28" t="s">
        <v>43</v>
      </c>
      <c r="C59" s="28" t="s">
        <v>44</v>
      </c>
      <c r="D59" s="29" t="s">
        <v>45</v>
      </c>
      <c r="E59" s="29" t="s">
        <v>94</v>
      </c>
      <c r="F59" s="29" t="s">
        <v>97</v>
      </c>
      <c r="G59" s="29" t="s">
        <v>48</v>
      </c>
      <c r="H59" s="32">
        <v>16817</v>
      </c>
      <c r="I59" s="32"/>
      <c r="J59" s="32">
        <f t="shared" si="1"/>
        <v>16817</v>
      </c>
      <c r="K59" s="32">
        <v>16817</v>
      </c>
      <c r="L59" s="32"/>
      <c r="M59" s="32">
        <f t="shared" si="2"/>
        <v>16817</v>
      </c>
      <c r="N59" s="32">
        <v>16817</v>
      </c>
      <c r="O59" s="32"/>
      <c r="P59" s="32">
        <f t="shared" si="3"/>
        <v>16817</v>
      </c>
    </row>
    <row r="60" spans="1:16" x14ac:dyDescent="0.3">
      <c r="A60" s="672" t="s">
        <v>98</v>
      </c>
      <c r="B60" s="672"/>
      <c r="C60" s="672"/>
      <c r="D60" s="672"/>
      <c r="E60" s="672"/>
      <c r="F60" s="672"/>
      <c r="G60" s="672"/>
      <c r="H60" s="83">
        <f>SUM(H37:H59)</f>
        <v>12057833.380000001</v>
      </c>
      <c r="I60" s="83">
        <f t="shared" ref="I60:P60" si="4">SUM(I37:I59)</f>
        <v>15634.16</v>
      </c>
      <c r="J60" s="83">
        <f t="shared" si="4"/>
        <v>12073467.540000001</v>
      </c>
      <c r="K60" s="83">
        <f t="shared" si="4"/>
        <v>13841931.029999999</v>
      </c>
      <c r="L60" s="83">
        <f t="shared" si="4"/>
        <v>0</v>
      </c>
      <c r="M60" s="83">
        <f t="shared" si="4"/>
        <v>13841931.029999999</v>
      </c>
      <c r="N60" s="83">
        <f t="shared" si="4"/>
        <v>14169934.189999999</v>
      </c>
      <c r="O60" s="83">
        <f t="shared" si="4"/>
        <v>0</v>
      </c>
      <c r="P60" s="83">
        <f t="shared" si="4"/>
        <v>14169934.189999999</v>
      </c>
    </row>
    <row r="61" spans="1:16" x14ac:dyDescent="0.3">
      <c r="A61" s="661" t="s">
        <v>41</v>
      </c>
      <c r="B61" s="661"/>
      <c r="C61" s="661"/>
      <c r="D61" s="661"/>
      <c r="E61" s="661"/>
      <c r="F61" s="661"/>
      <c r="G61" s="661"/>
      <c r="H61" s="661"/>
      <c r="I61" s="661"/>
      <c r="J61" s="661"/>
      <c r="K61" s="661"/>
      <c r="L61" s="661"/>
      <c r="M61" s="661"/>
      <c r="N61" s="661"/>
      <c r="O61" s="661"/>
      <c r="P61" s="661"/>
    </row>
    <row r="62" spans="1:16" x14ac:dyDescent="0.3">
      <c r="A62" s="125" t="s">
        <v>99</v>
      </c>
      <c r="B62" s="28" t="s">
        <v>43</v>
      </c>
      <c r="C62" s="28" t="s">
        <v>100</v>
      </c>
      <c r="D62" s="29" t="s">
        <v>101</v>
      </c>
      <c r="E62" s="30">
        <v>111</v>
      </c>
      <c r="F62" s="31">
        <v>211000</v>
      </c>
      <c r="G62" s="30">
        <v>1000</v>
      </c>
      <c r="H62" s="32">
        <v>4488786.72</v>
      </c>
      <c r="I62" s="32"/>
      <c r="J62" s="32">
        <f>H62+I62</f>
        <v>4488786.72</v>
      </c>
      <c r="K62" s="32">
        <v>4488786.72</v>
      </c>
      <c r="L62" s="32"/>
      <c r="M62" s="32">
        <f>K62+L62</f>
        <v>4488786.72</v>
      </c>
      <c r="N62" s="32">
        <v>4488786.72</v>
      </c>
      <c r="O62" s="32"/>
      <c r="P62" s="32">
        <f>N62+O62</f>
        <v>4488786.72</v>
      </c>
    </row>
    <row r="63" spans="1:16" ht="36" x14ac:dyDescent="0.3">
      <c r="A63" s="40" t="s">
        <v>49</v>
      </c>
      <c r="B63" s="28" t="s">
        <v>43</v>
      </c>
      <c r="C63" s="28" t="s">
        <v>100</v>
      </c>
      <c r="D63" s="29" t="s">
        <v>101</v>
      </c>
      <c r="E63" s="30">
        <v>112</v>
      </c>
      <c r="F63" s="31">
        <v>214000</v>
      </c>
      <c r="G63" s="30">
        <v>1000</v>
      </c>
      <c r="H63" s="32">
        <v>30000</v>
      </c>
      <c r="I63" s="32"/>
      <c r="J63" s="32">
        <f t="shared" ref="J63:J87" si="5">H63+I63</f>
        <v>30000</v>
      </c>
      <c r="K63" s="32">
        <v>20000</v>
      </c>
      <c r="L63" s="32"/>
      <c r="M63" s="32">
        <f t="shared" ref="M63:M87" si="6">K63+L63</f>
        <v>20000</v>
      </c>
      <c r="N63" s="32">
        <v>20000</v>
      </c>
      <c r="O63" s="32"/>
      <c r="P63" s="32">
        <f t="shared" ref="P63:P87" si="7">N63+O63</f>
        <v>20000</v>
      </c>
    </row>
    <row r="64" spans="1:16" x14ac:dyDescent="0.3">
      <c r="A64" s="125" t="s">
        <v>50</v>
      </c>
      <c r="B64" s="28" t="s">
        <v>43</v>
      </c>
      <c r="C64" s="28" t="s">
        <v>100</v>
      </c>
      <c r="D64" s="29" t="s">
        <v>101</v>
      </c>
      <c r="E64" s="30">
        <v>119</v>
      </c>
      <c r="F64" s="30">
        <v>213000</v>
      </c>
      <c r="G64" s="30">
        <v>1000</v>
      </c>
      <c r="H64" s="32">
        <v>1355613.59</v>
      </c>
      <c r="I64" s="32"/>
      <c r="J64" s="32">
        <f t="shared" si="5"/>
        <v>1355613.59</v>
      </c>
      <c r="K64" s="32">
        <v>1355613.59</v>
      </c>
      <c r="L64" s="32"/>
      <c r="M64" s="32">
        <f t="shared" si="6"/>
        <v>1355613.59</v>
      </c>
      <c r="N64" s="32">
        <v>1355613.59</v>
      </c>
      <c r="O64" s="32"/>
      <c r="P64" s="32">
        <f t="shared" si="7"/>
        <v>1355613.59</v>
      </c>
    </row>
    <row r="65" spans="1:16" x14ac:dyDescent="0.3">
      <c r="A65" s="125" t="s">
        <v>53</v>
      </c>
      <c r="B65" s="28" t="s">
        <v>43</v>
      </c>
      <c r="C65" s="28" t="s">
        <v>100</v>
      </c>
      <c r="D65" s="29" t="s">
        <v>101</v>
      </c>
      <c r="E65" s="30">
        <v>244</v>
      </c>
      <c r="F65" s="30">
        <v>221100</v>
      </c>
      <c r="G65" s="30">
        <v>1000</v>
      </c>
      <c r="H65" s="32">
        <v>300</v>
      </c>
      <c r="I65" s="32"/>
      <c r="J65" s="32">
        <f t="shared" si="5"/>
        <v>300</v>
      </c>
      <c r="K65" s="32">
        <v>0</v>
      </c>
      <c r="L65" s="32"/>
      <c r="M65" s="32">
        <f t="shared" si="6"/>
        <v>0</v>
      </c>
      <c r="N65" s="32">
        <v>0</v>
      </c>
      <c r="O65" s="32"/>
      <c r="P65" s="32">
        <f t="shared" si="7"/>
        <v>0</v>
      </c>
    </row>
    <row r="66" spans="1:16" x14ac:dyDescent="0.3">
      <c r="A66" s="81" t="s">
        <v>58</v>
      </c>
      <c r="B66" s="28" t="s">
        <v>43</v>
      </c>
      <c r="C66" s="28" t="s">
        <v>100</v>
      </c>
      <c r="D66" s="29" t="s">
        <v>101</v>
      </c>
      <c r="E66" s="29" t="s">
        <v>59</v>
      </c>
      <c r="F66" s="29" t="s">
        <v>60</v>
      </c>
      <c r="G66" s="29" t="s">
        <v>48</v>
      </c>
      <c r="H66" s="32">
        <v>3576721.75</v>
      </c>
      <c r="I66" s="32"/>
      <c r="J66" s="32">
        <f t="shared" si="5"/>
        <v>3576721.75</v>
      </c>
      <c r="K66" s="32">
        <v>4226794.0999999996</v>
      </c>
      <c r="L66" s="32"/>
      <c r="M66" s="32">
        <f t="shared" si="6"/>
        <v>4226794.0999999996</v>
      </c>
      <c r="N66" s="32">
        <v>4420314.8899999997</v>
      </c>
      <c r="O66" s="32"/>
      <c r="P66" s="32">
        <f t="shared" si="7"/>
        <v>4420314.8899999997</v>
      </c>
    </row>
    <row r="67" spans="1:16" x14ac:dyDescent="0.3">
      <c r="A67" s="40" t="s">
        <v>61</v>
      </c>
      <c r="B67" s="28" t="s">
        <v>43</v>
      </c>
      <c r="C67" s="28" t="s">
        <v>100</v>
      </c>
      <c r="D67" s="29" t="s">
        <v>101</v>
      </c>
      <c r="E67" s="29" t="s">
        <v>59</v>
      </c>
      <c r="F67" s="29" t="s">
        <v>62</v>
      </c>
      <c r="G67" s="29" t="s">
        <v>48</v>
      </c>
      <c r="H67" s="32">
        <v>1343722.52</v>
      </c>
      <c r="I67" s="32"/>
      <c r="J67" s="32">
        <f t="shared" si="5"/>
        <v>1343722.52</v>
      </c>
      <c r="K67" s="32">
        <v>1902380.6</v>
      </c>
      <c r="L67" s="32"/>
      <c r="M67" s="32">
        <f t="shared" si="6"/>
        <v>1902380.6</v>
      </c>
      <c r="N67" s="32">
        <v>1983351.63</v>
      </c>
      <c r="O67" s="32"/>
      <c r="P67" s="32">
        <f t="shared" si="7"/>
        <v>1983351.63</v>
      </c>
    </row>
    <row r="68" spans="1:16" x14ac:dyDescent="0.3">
      <c r="A68" s="40" t="s">
        <v>63</v>
      </c>
      <c r="B68" s="28" t="s">
        <v>43</v>
      </c>
      <c r="C68" s="28" t="s">
        <v>100</v>
      </c>
      <c r="D68" s="29" t="s">
        <v>101</v>
      </c>
      <c r="E68" s="29" t="s">
        <v>59</v>
      </c>
      <c r="F68" s="29" t="s">
        <v>64</v>
      </c>
      <c r="G68" s="29" t="s">
        <v>48</v>
      </c>
      <c r="H68" s="32">
        <v>121057.60000000001</v>
      </c>
      <c r="I68" s="32"/>
      <c r="J68" s="32">
        <f t="shared" si="5"/>
        <v>121057.60000000001</v>
      </c>
      <c r="K68" s="32">
        <v>172092.96</v>
      </c>
      <c r="L68" s="32"/>
      <c r="M68" s="32">
        <f t="shared" si="6"/>
        <v>172092.96</v>
      </c>
      <c r="N68" s="32">
        <v>179678.2</v>
      </c>
      <c r="O68" s="32"/>
      <c r="P68" s="32">
        <f t="shared" si="7"/>
        <v>179678.2</v>
      </c>
    </row>
    <row r="69" spans="1:16" x14ac:dyDescent="0.3">
      <c r="A69" s="40" t="s">
        <v>65</v>
      </c>
      <c r="B69" s="28" t="s">
        <v>43</v>
      </c>
      <c r="C69" s="28" t="s">
        <v>100</v>
      </c>
      <c r="D69" s="29" t="s">
        <v>101</v>
      </c>
      <c r="E69" s="29" t="s">
        <v>59</v>
      </c>
      <c r="F69" s="29" t="s">
        <v>66</v>
      </c>
      <c r="G69" s="29" t="s">
        <v>48</v>
      </c>
      <c r="H69" s="32">
        <v>182131.20000000001</v>
      </c>
      <c r="I69" s="32"/>
      <c r="J69" s="32">
        <f t="shared" si="5"/>
        <v>182131.20000000001</v>
      </c>
      <c r="K69" s="32">
        <v>295668.96000000002</v>
      </c>
      <c r="L69" s="32"/>
      <c r="M69" s="32">
        <f t="shared" si="6"/>
        <v>295668.96000000002</v>
      </c>
      <c r="N69" s="32">
        <v>308699.12</v>
      </c>
      <c r="O69" s="32"/>
      <c r="P69" s="32">
        <f t="shared" si="7"/>
        <v>308699.12</v>
      </c>
    </row>
    <row r="70" spans="1:16" x14ac:dyDescent="0.3">
      <c r="A70" s="81" t="s">
        <v>67</v>
      </c>
      <c r="B70" s="28" t="s">
        <v>43</v>
      </c>
      <c r="C70" s="28" t="s">
        <v>100</v>
      </c>
      <c r="D70" s="29" t="s">
        <v>101</v>
      </c>
      <c r="E70" s="29" t="s">
        <v>54</v>
      </c>
      <c r="F70" s="29" t="s">
        <v>68</v>
      </c>
      <c r="G70" s="29" t="s">
        <v>48</v>
      </c>
      <c r="H70" s="32">
        <v>59536.4</v>
      </c>
      <c r="I70" s="32"/>
      <c r="J70" s="32">
        <f t="shared" si="5"/>
        <v>59536.4</v>
      </c>
      <c r="K70" s="32">
        <v>84527.22</v>
      </c>
      <c r="L70" s="32"/>
      <c r="M70" s="32">
        <f t="shared" si="6"/>
        <v>84527.22</v>
      </c>
      <c r="N70" s="32">
        <v>86184.55</v>
      </c>
      <c r="O70" s="32"/>
      <c r="P70" s="32">
        <f t="shared" si="7"/>
        <v>86184.55</v>
      </c>
    </row>
    <row r="71" spans="1:16" ht="24" x14ac:dyDescent="0.3">
      <c r="A71" s="40" t="s">
        <v>69</v>
      </c>
      <c r="B71" s="28" t="s">
        <v>43</v>
      </c>
      <c r="C71" s="28" t="s">
        <v>100</v>
      </c>
      <c r="D71" s="29" t="s">
        <v>101</v>
      </c>
      <c r="E71" s="29" t="s">
        <v>54</v>
      </c>
      <c r="F71" s="29" t="s">
        <v>70</v>
      </c>
      <c r="G71" s="29" t="s">
        <v>48</v>
      </c>
      <c r="H71" s="32">
        <v>13200</v>
      </c>
      <c r="I71" s="32"/>
      <c r="J71" s="32">
        <f t="shared" si="5"/>
        <v>13200</v>
      </c>
      <c r="K71" s="32">
        <v>18000</v>
      </c>
      <c r="L71" s="32"/>
      <c r="M71" s="32">
        <f t="shared" si="6"/>
        <v>18000</v>
      </c>
      <c r="N71" s="32">
        <v>22500</v>
      </c>
      <c r="O71" s="32"/>
      <c r="P71" s="32">
        <f t="shared" si="7"/>
        <v>22500</v>
      </c>
    </row>
    <row r="72" spans="1:16" ht="24" x14ac:dyDescent="0.3">
      <c r="A72" s="81" t="s">
        <v>102</v>
      </c>
      <c r="B72" s="28" t="s">
        <v>43</v>
      </c>
      <c r="C72" s="28" t="s">
        <v>100</v>
      </c>
      <c r="D72" s="29" t="s">
        <v>101</v>
      </c>
      <c r="E72" s="29" t="s">
        <v>54</v>
      </c>
      <c r="F72" s="29" t="s">
        <v>72</v>
      </c>
      <c r="G72" s="29" t="s">
        <v>48</v>
      </c>
      <c r="H72" s="32">
        <v>94200</v>
      </c>
      <c r="I72" s="32"/>
      <c r="J72" s="32">
        <f t="shared" si="5"/>
        <v>94200</v>
      </c>
      <c r="K72" s="32">
        <v>85500</v>
      </c>
      <c r="L72" s="32"/>
      <c r="M72" s="32">
        <f t="shared" si="6"/>
        <v>85500</v>
      </c>
      <c r="N72" s="32">
        <v>106875</v>
      </c>
      <c r="O72" s="32"/>
      <c r="P72" s="32">
        <f t="shared" si="7"/>
        <v>106875</v>
      </c>
    </row>
    <row r="73" spans="1:16" x14ac:dyDescent="0.3">
      <c r="A73" s="40" t="s">
        <v>73</v>
      </c>
      <c r="B73" s="28" t="s">
        <v>43</v>
      </c>
      <c r="C73" s="28" t="s">
        <v>100</v>
      </c>
      <c r="D73" s="29" t="s">
        <v>101</v>
      </c>
      <c r="E73" s="29" t="s">
        <v>54</v>
      </c>
      <c r="F73" s="29" t="s">
        <v>74</v>
      </c>
      <c r="G73" s="29" t="s">
        <v>48</v>
      </c>
      <c r="H73" s="32">
        <v>120000</v>
      </c>
      <c r="I73" s="32"/>
      <c r="J73" s="32">
        <f t="shared" si="5"/>
        <v>120000</v>
      </c>
      <c r="K73" s="32">
        <v>100000</v>
      </c>
      <c r="L73" s="32"/>
      <c r="M73" s="32">
        <f t="shared" si="6"/>
        <v>100000</v>
      </c>
      <c r="N73" s="32">
        <v>100000</v>
      </c>
      <c r="O73" s="32"/>
      <c r="P73" s="32">
        <f t="shared" si="7"/>
        <v>100000</v>
      </c>
    </row>
    <row r="74" spans="1:16" x14ac:dyDescent="0.3">
      <c r="A74" s="40" t="s">
        <v>75</v>
      </c>
      <c r="B74" s="28" t="s">
        <v>43</v>
      </c>
      <c r="C74" s="28" t="s">
        <v>100</v>
      </c>
      <c r="D74" s="29" t="s">
        <v>101</v>
      </c>
      <c r="E74" s="29" t="s">
        <v>54</v>
      </c>
      <c r="F74" s="29" t="s">
        <v>76</v>
      </c>
      <c r="G74" s="29" t="s">
        <v>48</v>
      </c>
      <c r="H74" s="32">
        <v>0</v>
      </c>
      <c r="I74" s="32"/>
      <c r="J74" s="32">
        <f t="shared" si="5"/>
        <v>0</v>
      </c>
      <c r="K74" s="34"/>
      <c r="L74" s="34"/>
      <c r="M74" s="32">
        <f t="shared" si="6"/>
        <v>0</v>
      </c>
      <c r="N74" s="34"/>
      <c r="O74" s="32"/>
      <c r="P74" s="32">
        <f t="shared" si="7"/>
        <v>0</v>
      </c>
    </row>
    <row r="75" spans="1:16" x14ac:dyDescent="0.3">
      <c r="A75" s="40" t="s">
        <v>77</v>
      </c>
      <c r="B75" s="28" t="s">
        <v>43</v>
      </c>
      <c r="C75" s="28" t="s">
        <v>100</v>
      </c>
      <c r="D75" s="29" t="s">
        <v>101</v>
      </c>
      <c r="E75" s="29" t="s">
        <v>54</v>
      </c>
      <c r="F75" s="29" t="s">
        <v>78</v>
      </c>
      <c r="G75" s="29" t="s">
        <v>48</v>
      </c>
      <c r="H75" s="32">
        <v>79400</v>
      </c>
      <c r="I75" s="32">
        <v>-15634.16</v>
      </c>
      <c r="J75" s="32">
        <f t="shared" si="5"/>
        <v>63765.84</v>
      </c>
      <c r="K75" s="32">
        <v>99250</v>
      </c>
      <c r="L75" s="32"/>
      <c r="M75" s="32">
        <f t="shared" si="6"/>
        <v>99250</v>
      </c>
      <c r="N75" s="32">
        <v>124062.5</v>
      </c>
      <c r="O75" s="32"/>
      <c r="P75" s="32">
        <f t="shared" si="7"/>
        <v>124062.5</v>
      </c>
    </row>
    <row r="76" spans="1:16" x14ac:dyDescent="0.3">
      <c r="A76" s="125" t="s">
        <v>103</v>
      </c>
      <c r="B76" s="40" t="s">
        <v>43</v>
      </c>
      <c r="C76" s="40" t="s">
        <v>100</v>
      </c>
      <c r="D76" s="29" t="s">
        <v>101</v>
      </c>
      <c r="E76" s="125">
        <v>244</v>
      </c>
      <c r="F76" s="42">
        <v>226500</v>
      </c>
      <c r="G76" s="29" t="s">
        <v>48</v>
      </c>
      <c r="H76" s="32">
        <v>195300</v>
      </c>
      <c r="I76" s="32"/>
      <c r="J76" s="32">
        <f t="shared" si="5"/>
        <v>195300</v>
      </c>
      <c r="K76" s="32">
        <v>244125</v>
      </c>
      <c r="L76" s="32"/>
      <c r="M76" s="32">
        <f t="shared" si="6"/>
        <v>244125</v>
      </c>
      <c r="N76" s="32">
        <v>305156.25</v>
      </c>
      <c r="O76" s="32"/>
      <c r="P76" s="32">
        <f t="shared" si="7"/>
        <v>305156.25</v>
      </c>
    </row>
    <row r="77" spans="1:16" ht="24" x14ac:dyDescent="0.3">
      <c r="A77" s="40" t="s">
        <v>79</v>
      </c>
      <c r="B77" s="40" t="s">
        <v>43</v>
      </c>
      <c r="C77" s="40" t="s">
        <v>100</v>
      </c>
      <c r="D77" s="29" t="s">
        <v>101</v>
      </c>
      <c r="E77" s="125">
        <v>244</v>
      </c>
      <c r="F77" s="42">
        <v>226800</v>
      </c>
      <c r="G77" s="29" t="s">
        <v>48</v>
      </c>
      <c r="H77" s="32">
        <v>335000</v>
      </c>
      <c r="I77" s="32"/>
      <c r="J77" s="32">
        <f t="shared" si="5"/>
        <v>335000</v>
      </c>
      <c r="K77" s="32">
        <v>337000</v>
      </c>
      <c r="L77" s="32"/>
      <c r="M77" s="32">
        <f t="shared" si="6"/>
        <v>337000</v>
      </c>
      <c r="N77" s="32">
        <v>337000</v>
      </c>
      <c r="O77" s="32"/>
      <c r="P77" s="32">
        <f t="shared" si="7"/>
        <v>337000</v>
      </c>
    </row>
    <row r="78" spans="1:16" x14ac:dyDescent="0.3">
      <c r="A78" s="40" t="s">
        <v>81</v>
      </c>
      <c r="B78" s="28" t="s">
        <v>43</v>
      </c>
      <c r="C78" s="28" t="s">
        <v>100</v>
      </c>
      <c r="D78" s="29" t="s">
        <v>101</v>
      </c>
      <c r="E78" s="29" t="s">
        <v>54</v>
      </c>
      <c r="F78" s="29" t="s">
        <v>82</v>
      </c>
      <c r="G78" s="29" t="s">
        <v>48</v>
      </c>
      <c r="H78" s="32">
        <v>99700</v>
      </c>
      <c r="I78" s="32"/>
      <c r="J78" s="32">
        <f t="shared" si="5"/>
        <v>99700</v>
      </c>
      <c r="K78" s="32">
        <v>100000</v>
      </c>
      <c r="L78" s="32"/>
      <c r="M78" s="32">
        <f t="shared" si="6"/>
        <v>100000</v>
      </c>
      <c r="N78" s="32">
        <v>100000</v>
      </c>
      <c r="O78" s="32"/>
      <c r="P78" s="32">
        <f t="shared" si="7"/>
        <v>100000</v>
      </c>
    </row>
    <row r="79" spans="1:16" x14ac:dyDescent="0.3">
      <c r="A79" s="40" t="s">
        <v>104</v>
      </c>
      <c r="B79" s="28" t="s">
        <v>43</v>
      </c>
      <c r="C79" s="28" t="s">
        <v>100</v>
      </c>
      <c r="D79" s="29" t="s">
        <v>101</v>
      </c>
      <c r="E79" s="29" t="s">
        <v>54</v>
      </c>
      <c r="F79" s="29" t="s">
        <v>105</v>
      </c>
      <c r="G79" s="29" t="s">
        <v>48</v>
      </c>
      <c r="H79" s="32">
        <v>14000</v>
      </c>
      <c r="I79" s="32"/>
      <c r="J79" s="32">
        <f t="shared" si="5"/>
        <v>14000</v>
      </c>
      <c r="K79" s="32">
        <v>14000</v>
      </c>
      <c r="L79" s="32"/>
      <c r="M79" s="32">
        <f t="shared" si="6"/>
        <v>14000</v>
      </c>
      <c r="N79" s="32">
        <v>16000</v>
      </c>
      <c r="O79" s="32"/>
      <c r="P79" s="32">
        <f t="shared" si="7"/>
        <v>16000</v>
      </c>
    </row>
    <row r="80" spans="1:16" ht="24" x14ac:dyDescent="0.3">
      <c r="A80" s="40" t="s">
        <v>83</v>
      </c>
      <c r="B80" s="28" t="s">
        <v>43</v>
      </c>
      <c r="C80" s="28" t="s">
        <v>100</v>
      </c>
      <c r="D80" s="29" t="s">
        <v>101</v>
      </c>
      <c r="E80" s="29" t="s">
        <v>54</v>
      </c>
      <c r="F80" s="43" t="s">
        <v>84</v>
      </c>
      <c r="G80" s="29" t="s">
        <v>48</v>
      </c>
      <c r="H80" s="32">
        <v>40000</v>
      </c>
      <c r="I80" s="32"/>
      <c r="J80" s="32">
        <f t="shared" si="5"/>
        <v>40000</v>
      </c>
      <c r="K80" s="32">
        <v>40000</v>
      </c>
      <c r="L80" s="32"/>
      <c r="M80" s="32">
        <f t="shared" si="6"/>
        <v>40000</v>
      </c>
      <c r="N80" s="32">
        <v>40000</v>
      </c>
      <c r="O80" s="32"/>
      <c r="P80" s="32">
        <f t="shared" si="7"/>
        <v>40000</v>
      </c>
    </row>
    <row r="81" spans="1:16" x14ac:dyDescent="0.3">
      <c r="A81" s="82" t="s">
        <v>85</v>
      </c>
      <c r="B81" s="28" t="s">
        <v>43</v>
      </c>
      <c r="C81" s="28" t="s">
        <v>100</v>
      </c>
      <c r="D81" s="29" t="s">
        <v>101</v>
      </c>
      <c r="E81" s="29" t="s">
        <v>54</v>
      </c>
      <c r="F81" s="43" t="s">
        <v>86</v>
      </c>
      <c r="G81" s="29" t="s">
        <v>48</v>
      </c>
      <c r="H81" s="32">
        <v>30000</v>
      </c>
      <c r="I81" s="32"/>
      <c r="J81" s="32">
        <f t="shared" si="5"/>
        <v>30000</v>
      </c>
      <c r="K81" s="32">
        <v>30000</v>
      </c>
      <c r="L81" s="32"/>
      <c r="M81" s="32">
        <f t="shared" si="6"/>
        <v>30000</v>
      </c>
      <c r="N81" s="32">
        <v>30000</v>
      </c>
      <c r="O81" s="32"/>
      <c r="P81" s="32">
        <f t="shared" si="7"/>
        <v>30000</v>
      </c>
    </row>
    <row r="82" spans="1:16" x14ac:dyDescent="0.3">
      <c r="A82" s="40" t="s">
        <v>89</v>
      </c>
      <c r="B82" s="28" t="s">
        <v>43</v>
      </c>
      <c r="C82" s="28" t="s">
        <v>100</v>
      </c>
      <c r="D82" s="29" t="s">
        <v>101</v>
      </c>
      <c r="E82" s="29" t="s">
        <v>54</v>
      </c>
      <c r="F82" s="43" t="s">
        <v>90</v>
      </c>
      <c r="G82" s="29" t="s">
        <v>48</v>
      </c>
      <c r="H82" s="32">
        <v>40000</v>
      </c>
      <c r="I82" s="32"/>
      <c r="J82" s="32">
        <f t="shared" si="5"/>
        <v>40000</v>
      </c>
      <c r="K82" s="32">
        <v>40000</v>
      </c>
      <c r="L82" s="32"/>
      <c r="M82" s="32">
        <f t="shared" si="6"/>
        <v>40000</v>
      </c>
      <c r="N82" s="32">
        <v>40000</v>
      </c>
      <c r="O82" s="32"/>
      <c r="P82" s="32">
        <f t="shared" si="7"/>
        <v>40000</v>
      </c>
    </row>
    <row r="83" spans="1:16" x14ac:dyDescent="0.3">
      <c r="A83" s="40" t="s">
        <v>106</v>
      </c>
      <c r="B83" s="44" t="s">
        <v>43</v>
      </c>
      <c r="C83" s="44" t="s">
        <v>100</v>
      </c>
      <c r="D83" s="29" t="s">
        <v>101</v>
      </c>
      <c r="E83" s="43" t="s">
        <v>54</v>
      </c>
      <c r="F83" s="43" t="s">
        <v>107</v>
      </c>
      <c r="G83" s="29" t="s">
        <v>48</v>
      </c>
      <c r="H83" s="32">
        <v>22500</v>
      </c>
      <c r="I83" s="32"/>
      <c r="J83" s="32">
        <f t="shared" si="5"/>
        <v>22500</v>
      </c>
      <c r="K83" s="32">
        <v>22500</v>
      </c>
      <c r="L83" s="32"/>
      <c r="M83" s="32">
        <f t="shared" si="6"/>
        <v>22500</v>
      </c>
      <c r="N83" s="32">
        <v>22500</v>
      </c>
      <c r="O83" s="32"/>
      <c r="P83" s="32">
        <f t="shared" si="7"/>
        <v>22500</v>
      </c>
    </row>
    <row r="84" spans="1:16" x14ac:dyDescent="0.3">
      <c r="A84" s="40" t="s">
        <v>91</v>
      </c>
      <c r="B84" s="28" t="s">
        <v>43</v>
      </c>
      <c r="C84" s="28" t="s">
        <v>100</v>
      </c>
      <c r="D84" s="29" t="s">
        <v>101</v>
      </c>
      <c r="E84" s="45" t="s">
        <v>54</v>
      </c>
      <c r="F84" s="45" t="s">
        <v>92</v>
      </c>
      <c r="G84" s="45" t="s">
        <v>48</v>
      </c>
      <c r="H84" s="32">
        <v>80000</v>
      </c>
      <c r="I84" s="32"/>
      <c r="J84" s="32">
        <f t="shared" si="5"/>
        <v>80000</v>
      </c>
      <c r="K84" s="32">
        <v>80000</v>
      </c>
      <c r="L84" s="32"/>
      <c r="M84" s="32">
        <f t="shared" si="6"/>
        <v>80000</v>
      </c>
      <c r="N84" s="32">
        <v>80000</v>
      </c>
      <c r="O84" s="32"/>
      <c r="P84" s="32">
        <f t="shared" si="7"/>
        <v>80000</v>
      </c>
    </row>
    <row r="85" spans="1:16" x14ac:dyDescent="0.3">
      <c r="A85" s="40" t="s">
        <v>93</v>
      </c>
      <c r="B85" s="28" t="s">
        <v>43</v>
      </c>
      <c r="C85" s="28" t="s">
        <v>100</v>
      </c>
      <c r="D85" s="29" t="s">
        <v>101</v>
      </c>
      <c r="E85" s="29" t="s">
        <v>94</v>
      </c>
      <c r="F85" s="46" t="s">
        <v>95</v>
      </c>
      <c r="G85" s="46" t="s">
        <v>48</v>
      </c>
      <c r="H85" s="32">
        <v>60238</v>
      </c>
      <c r="I85" s="32"/>
      <c r="J85" s="32">
        <f t="shared" si="5"/>
        <v>60238</v>
      </c>
      <c r="K85" s="32">
        <v>60238</v>
      </c>
      <c r="L85" s="32"/>
      <c r="M85" s="32">
        <f t="shared" si="6"/>
        <v>60238</v>
      </c>
      <c r="N85" s="32">
        <v>60238</v>
      </c>
      <c r="O85" s="32"/>
      <c r="P85" s="32">
        <f t="shared" si="7"/>
        <v>60238</v>
      </c>
    </row>
    <row r="86" spans="1:16" x14ac:dyDescent="0.3">
      <c r="A86" s="40" t="s">
        <v>108</v>
      </c>
      <c r="B86" s="28" t="s">
        <v>43</v>
      </c>
      <c r="C86" s="28" t="s">
        <v>100</v>
      </c>
      <c r="D86" s="29" t="s">
        <v>101</v>
      </c>
      <c r="E86" s="29" t="s">
        <v>94</v>
      </c>
      <c r="F86" s="46" t="s">
        <v>97</v>
      </c>
      <c r="G86" s="46" t="s">
        <v>48</v>
      </c>
      <c r="H86" s="32">
        <v>25281</v>
      </c>
      <c r="I86" s="32"/>
      <c r="J86" s="32">
        <f t="shared" si="5"/>
        <v>25281</v>
      </c>
      <c r="K86" s="32">
        <v>25281</v>
      </c>
      <c r="L86" s="32"/>
      <c r="M86" s="32">
        <f t="shared" si="6"/>
        <v>25281</v>
      </c>
      <c r="N86" s="32">
        <v>25281</v>
      </c>
      <c r="O86" s="32"/>
      <c r="P86" s="32">
        <f t="shared" si="7"/>
        <v>25281</v>
      </c>
    </row>
    <row r="87" spans="1:16" x14ac:dyDescent="0.3">
      <c r="A87" s="40" t="s">
        <v>109</v>
      </c>
      <c r="B87" s="28" t="s">
        <v>43</v>
      </c>
      <c r="C87" s="28" t="s">
        <v>100</v>
      </c>
      <c r="D87" s="29" t="s">
        <v>101</v>
      </c>
      <c r="E87" s="29" t="s">
        <v>110</v>
      </c>
      <c r="F87" s="46" t="s">
        <v>111</v>
      </c>
      <c r="G87" s="46" t="s">
        <v>48</v>
      </c>
      <c r="H87" s="32">
        <v>37790</v>
      </c>
      <c r="I87" s="32"/>
      <c r="J87" s="32">
        <f t="shared" si="5"/>
        <v>37790</v>
      </c>
      <c r="K87" s="32">
        <v>37790</v>
      </c>
      <c r="L87" s="32"/>
      <c r="M87" s="32">
        <f t="shared" si="6"/>
        <v>37790</v>
      </c>
      <c r="N87" s="32">
        <v>37790</v>
      </c>
      <c r="O87" s="32"/>
      <c r="P87" s="32">
        <f t="shared" si="7"/>
        <v>37790</v>
      </c>
    </row>
    <row r="88" spans="1:16" x14ac:dyDescent="0.3">
      <c r="A88" s="672" t="s">
        <v>98</v>
      </c>
      <c r="B88" s="672"/>
      <c r="C88" s="672"/>
      <c r="D88" s="672"/>
      <c r="E88" s="672"/>
      <c r="F88" s="672"/>
      <c r="G88" s="672"/>
      <c r="H88" s="98">
        <f>SUM(H62:H87)</f>
        <v>12444478.779999997</v>
      </c>
      <c r="I88" s="98">
        <f t="shared" ref="I88:P88" si="8">SUM(I62:I87)</f>
        <v>-15634.16</v>
      </c>
      <c r="J88" s="98">
        <f t="shared" si="8"/>
        <v>12428844.619999997</v>
      </c>
      <c r="K88" s="98">
        <f t="shared" si="8"/>
        <v>13879548.150000002</v>
      </c>
      <c r="L88" s="98">
        <f t="shared" si="8"/>
        <v>0</v>
      </c>
      <c r="M88" s="98">
        <f t="shared" si="8"/>
        <v>13879548.150000002</v>
      </c>
      <c r="N88" s="98">
        <f t="shared" si="8"/>
        <v>14290031.449999997</v>
      </c>
      <c r="O88" s="98">
        <f t="shared" si="8"/>
        <v>0</v>
      </c>
      <c r="P88" s="98">
        <f t="shared" si="8"/>
        <v>14290031.449999997</v>
      </c>
    </row>
    <row r="89" spans="1:16" ht="15" customHeight="1" x14ac:dyDescent="0.3">
      <c r="A89" s="704" t="s">
        <v>112</v>
      </c>
      <c r="B89" s="704"/>
      <c r="C89" s="704"/>
      <c r="D89" s="704"/>
      <c r="E89" s="704"/>
      <c r="F89" s="704"/>
      <c r="G89" s="704"/>
      <c r="H89" s="704"/>
      <c r="I89" s="704"/>
      <c r="J89" s="704"/>
      <c r="K89" s="704"/>
      <c r="L89" s="704"/>
      <c r="M89" s="704"/>
      <c r="N89" s="704"/>
      <c r="O89" s="704"/>
      <c r="P89" s="704"/>
    </row>
    <row r="90" spans="1:16" x14ac:dyDescent="0.3">
      <c r="A90" s="40" t="s">
        <v>87</v>
      </c>
      <c r="B90" s="40" t="s">
        <v>43</v>
      </c>
      <c r="C90" s="40" t="s">
        <v>44</v>
      </c>
      <c r="D90" s="45" t="s">
        <v>45</v>
      </c>
      <c r="E90" s="45" t="s">
        <v>54</v>
      </c>
      <c r="F90" s="45" t="s">
        <v>88</v>
      </c>
      <c r="G90" s="99" t="s">
        <v>113</v>
      </c>
      <c r="H90" s="32">
        <v>5000000</v>
      </c>
      <c r="I90" s="32"/>
      <c r="J90" s="32">
        <f>H90+I90</f>
        <v>5000000</v>
      </c>
      <c r="K90" s="32">
        <v>5800000</v>
      </c>
      <c r="L90" s="32"/>
      <c r="M90" s="32">
        <f>K90+L90</f>
        <v>5800000</v>
      </c>
      <c r="N90" s="32">
        <v>5800000</v>
      </c>
      <c r="O90" s="97"/>
      <c r="P90" s="32">
        <f>N90+O90</f>
        <v>5800000</v>
      </c>
    </row>
    <row r="91" spans="1:16" x14ac:dyDescent="0.3">
      <c r="A91" s="672" t="s">
        <v>114</v>
      </c>
      <c r="B91" s="672"/>
      <c r="C91" s="672"/>
      <c r="D91" s="672"/>
      <c r="E91" s="672"/>
      <c r="F91" s="672"/>
      <c r="G91" s="672"/>
      <c r="H91" s="100">
        <f>SUM(H90)</f>
        <v>5000000</v>
      </c>
      <c r="I91" s="100">
        <f t="shared" ref="I91:P91" si="9">SUM(I90)</f>
        <v>0</v>
      </c>
      <c r="J91" s="100">
        <f t="shared" si="9"/>
        <v>5000000</v>
      </c>
      <c r="K91" s="100">
        <f t="shared" si="9"/>
        <v>5800000</v>
      </c>
      <c r="L91" s="100">
        <f t="shared" si="9"/>
        <v>0</v>
      </c>
      <c r="M91" s="100">
        <f t="shared" si="9"/>
        <v>5800000</v>
      </c>
      <c r="N91" s="100">
        <f t="shared" si="9"/>
        <v>5800000</v>
      </c>
      <c r="O91" s="100">
        <f t="shared" si="9"/>
        <v>0</v>
      </c>
      <c r="P91" s="100">
        <f t="shared" si="9"/>
        <v>5800000</v>
      </c>
    </row>
    <row r="92" spans="1:16" hidden="1" x14ac:dyDescent="0.3">
      <c r="A92" s="702" t="s">
        <v>115</v>
      </c>
      <c r="B92" s="702"/>
      <c r="C92" s="702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97"/>
      <c r="P92" s="97"/>
    </row>
    <row r="93" spans="1:16" ht="25.2" hidden="1" customHeight="1" thickBot="1" x14ac:dyDescent="0.35">
      <c r="A93" s="702"/>
      <c r="B93" s="702"/>
      <c r="C93" s="702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97"/>
      <c r="P93" s="97"/>
    </row>
    <row r="94" spans="1:16" hidden="1" x14ac:dyDescent="0.3">
      <c r="A94" s="82" t="s">
        <v>42</v>
      </c>
      <c r="B94" s="58" t="s">
        <v>43</v>
      </c>
      <c r="C94" s="58" t="s">
        <v>44</v>
      </c>
      <c r="D94" s="58" t="s">
        <v>116</v>
      </c>
      <c r="E94" s="58" t="s">
        <v>46</v>
      </c>
      <c r="F94" s="58" t="s">
        <v>47</v>
      </c>
      <c r="G94" s="57" t="s">
        <v>117</v>
      </c>
      <c r="H94" s="32"/>
      <c r="I94" s="32"/>
      <c r="J94" s="32"/>
      <c r="K94" s="32"/>
      <c r="L94" s="32"/>
      <c r="M94" s="32"/>
      <c r="N94" s="32"/>
      <c r="O94" s="97"/>
      <c r="P94" s="97"/>
    </row>
    <row r="95" spans="1:16" hidden="1" x14ac:dyDescent="0.3">
      <c r="A95" s="82" t="s">
        <v>50</v>
      </c>
      <c r="B95" s="58" t="s">
        <v>43</v>
      </c>
      <c r="C95" s="58" t="s">
        <v>44</v>
      </c>
      <c r="D95" s="58" t="s">
        <v>116</v>
      </c>
      <c r="E95" s="58" t="s">
        <v>51</v>
      </c>
      <c r="F95" s="58" t="s">
        <v>52</v>
      </c>
      <c r="G95" s="57" t="s">
        <v>117</v>
      </c>
      <c r="H95" s="32"/>
      <c r="I95" s="32"/>
      <c r="J95" s="32"/>
      <c r="K95" s="32"/>
      <c r="L95" s="32"/>
      <c r="M95" s="32"/>
      <c r="N95" s="32"/>
      <c r="O95" s="97"/>
      <c r="P95" s="97"/>
    </row>
    <row r="96" spans="1:16" hidden="1" x14ac:dyDescent="0.3">
      <c r="A96" s="82" t="s">
        <v>118</v>
      </c>
      <c r="B96" s="58" t="s">
        <v>43</v>
      </c>
      <c r="C96" s="58" t="s">
        <v>44</v>
      </c>
      <c r="D96" s="58" t="s">
        <v>116</v>
      </c>
      <c r="E96" s="58" t="s">
        <v>54</v>
      </c>
      <c r="F96" s="58" t="s">
        <v>119</v>
      </c>
      <c r="G96" s="57" t="s">
        <v>117</v>
      </c>
      <c r="H96" s="32"/>
      <c r="I96" s="32"/>
      <c r="J96" s="32"/>
      <c r="K96" s="32"/>
      <c r="L96" s="32"/>
      <c r="M96" s="32"/>
      <c r="N96" s="32"/>
      <c r="O96" s="97"/>
      <c r="P96" s="97"/>
    </row>
    <row r="97" spans="1:16" hidden="1" x14ac:dyDescent="0.3">
      <c r="A97" s="702" t="s">
        <v>120</v>
      </c>
      <c r="B97" s="702"/>
      <c r="C97" s="702"/>
      <c r="D97" s="702"/>
      <c r="E97" s="702"/>
      <c r="F97" s="702"/>
      <c r="G97" s="702"/>
      <c r="H97" s="59">
        <f>SUM(H94:H96)</f>
        <v>0</v>
      </c>
      <c r="I97" s="59"/>
      <c r="J97" s="59"/>
      <c r="K97" s="59">
        <f t="shared" ref="K97:N97" si="10">SUM(K94:K96)</f>
        <v>0</v>
      </c>
      <c r="L97" s="59"/>
      <c r="M97" s="59"/>
      <c r="N97" s="59">
        <f t="shared" si="10"/>
        <v>0</v>
      </c>
      <c r="O97" s="97"/>
      <c r="P97" s="97"/>
    </row>
    <row r="98" spans="1:16" hidden="1" x14ac:dyDescent="0.3">
      <c r="A98" s="82" t="s">
        <v>42</v>
      </c>
      <c r="B98" s="58" t="s">
        <v>43</v>
      </c>
      <c r="C98" s="58" t="s">
        <v>100</v>
      </c>
      <c r="D98" s="58" t="s">
        <v>121</v>
      </c>
      <c r="E98" s="58" t="s">
        <v>46</v>
      </c>
      <c r="F98" s="58" t="s">
        <v>47</v>
      </c>
      <c r="G98" s="57" t="s">
        <v>117</v>
      </c>
      <c r="H98" s="32"/>
      <c r="I98" s="32"/>
      <c r="J98" s="32"/>
      <c r="K98" s="32"/>
      <c r="L98" s="32"/>
      <c r="M98" s="32"/>
      <c r="N98" s="32"/>
      <c r="O98" s="97"/>
      <c r="P98" s="97"/>
    </row>
    <row r="99" spans="1:16" hidden="1" x14ac:dyDescent="0.3">
      <c r="A99" s="82" t="s">
        <v>50</v>
      </c>
      <c r="B99" s="58" t="s">
        <v>43</v>
      </c>
      <c r="C99" s="58" t="s">
        <v>100</v>
      </c>
      <c r="D99" s="58" t="s">
        <v>121</v>
      </c>
      <c r="E99" s="58" t="s">
        <v>51</v>
      </c>
      <c r="F99" s="58" t="s">
        <v>52</v>
      </c>
      <c r="G99" s="57" t="s">
        <v>117</v>
      </c>
      <c r="H99" s="32"/>
      <c r="I99" s="32"/>
      <c r="J99" s="32"/>
      <c r="K99" s="32"/>
      <c r="L99" s="32"/>
      <c r="M99" s="32"/>
      <c r="N99" s="32"/>
      <c r="O99" s="97"/>
      <c r="P99" s="97"/>
    </row>
    <row r="100" spans="1:16" hidden="1" x14ac:dyDescent="0.3">
      <c r="A100" s="82" t="s">
        <v>118</v>
      </c>
      <c r="B100" s="58" t="s">
        <v>43</v>
      </c>
      <c r="C100" s="58" t="s">
        <v>100</v>
      </c>
      <c r="D100" s="58" t="s">
        <v>121</v>
      </c>
      <c r="E100" s="58" t="s">
        <v>54</v>
      </c>
      <c r="F100" s="58" t="s">
        <v>119</v>
      </c>
      <c r="G100" s="57" t="s">
        <v>117</v>
      </c>
      <c r="H100" s="32"/>
      <c r="I100" s="32"/>
      <c r="J100" s="32"/>
      <c r="K100" s="32"/>
      <c r="L100" s="32"/>
      <c r="M100" s="32"/>
      <c r="N100" s="32"/>
      <c r="O100" s="97"/>
      <c r="P100" s="97"/>
    </row>
    <row r="101" spans="1:16" hidden="1" x14ac:dyDescent="0.3">
      <c r="A101" s="40" t="s">
        <v>122</v>
      </c>
      <c r="B101" s="58" t="s">
        <v>43</v>
      </c>
      <c r="C101" s="58" t="s">
        <v>123</v>
      </c>
      <c r="D101" s="58" t="s">
        <v>121</v>
      </c>
      <c r="E101" s="58" t="s">
        <v>54</v>
      </c>
      <c r="F101" s="58" t="s">
        <v>124</v>
      </c>
      <c r="G101" s="57" t="s">
        <v>117</v>
      </c>
      <c r="H101" s="32"/>
      <c r="I101" s="32"/>
      <c r="J101" s="32"/>
      <c r="K101" s="32"/>
      <c r="L101" s="32"/>
      <c r="M101" s="32"/>
      <c r="N101" s="32"/>
      <c r="O101" s="97"/>
      <c r="P101" s="97"/>
    </row>
    <row r="102" spans="1:16" hidden="1" x14ac:dyDescent="0.3">
      <c r="A102" s="705" t="s">
        <v>125</v>
      </c>
      <c r="B102" s="705"/>
      <c r="C102" s="705"/>
      <c r="D102" s="705"/>
      <c r="E102" s="705"/>
      <c r="F102" s="705"/>
      <c r="G102" s="705"/>
      <c r="H102" s="83">
        <f>SUM(H98:H101)</f>
        <v>0</v>
      </c>
      <c r="I102" s="83"/>
      <c r="J102" s="83"/>
      <c r="K102" s="83">
        <f t="shared" ref="K102:N102" si="11">SUM(K98:K101)</f>
        <v>0</v>
      </c>
      <c r="L102" s="83"/>
      <c r="M102" s="83"/>
      <c r="N102" s="83">
        <f t="shared" si="11"/>
        <v>0</v>
      </c>
      <c r="O102" s="97"/>
      <c r="P102" s="97"/>
    </row>
    <row r="103" spans="1:16" hidden="1" x14ac:dyDescent="0.3">
      <c r="A103" s="706" t="s">
        <v>126</v>
      </c>
      <c r="B103" s="706"/>
      <c r="C103" s="706"/>
      <c r="D103" s="706"/>
      <c r="E103" s="706"/>
      <c r="F103" s="706"/>
      <c r="G103" s="706"/>
      <c r="H103" s="101">
        <f>H97+H102</f>
        <v>0</v>
      </c>
      <c r="I103" s="101"/>
      <c r="J103" s="101"/>
      <c r="K103" s="101">
        <f t="shared" ref="K103:N103" si="12">K97+K102</f>
        <v>0</v>
      </c>
      <c r="L103" s="101"/>
      <c r="M103" s="101"/>
      <c r="N103" s="101">
        <f t="shared" si="12"/>
        <v>0</v>
      </c>
      <c r="O103" s="97"/>
      <c r="P103" s="97"/>
    </row>
    <row r="104" spans="1:16" hidden="1" x14ac:dyDescent="0.3">
      <c r="A104" s="700" t="s">
        <v>127</v>
      </c>
      <c r="B104" s="700"/>
      <c r="C104" s="700"/>
      <c r="D104" s="700"/>
      <c r="E104" s="700"/>
      <c r="F104" s="700"/>
      <c r="G104" s="700"/>
      <c r="H104" s="700"/>
      <c r="I104" s="700"/>
      <c r="J104" s="700"/>
      <c r="K104" s="700"/>
      <c r="L104" s="700"/>
      <c r="M104" s="700"/>
      <c r="N104" s="700"/>
      <c r="O104" s="97"/>
      <c r="P104" s="97"/>
    </row>
    <row r="105" spans="1:16" hidden="1" x14ac:dyDescent="0.3">
      <c r="A105" s="82" t="s">
        <v>42</v>
      </c>
      <c r="B105" s="58" t="s">
        <v>43</v>
      </c>
      <c r="C105" s="58" t="s">
        <v>100</v>
      </c>
      <c r="D105" s="58" t="s">
        <v>128</v>
      </c>
      <c r="E105" s="58" t="s">
        <v>46</v>
      </c>
      <c r="F105" s="58" t="s">
        <v>47</v>
      </c>
      <c r="G105" s="102" t="s">
        <v>129</v>
      </c>
      <c r="H105" s="32"/>
      <c r="I105" s="32"/>
      <c r="J105" s="32"/>
      <c r="K105" s="34"/>
      <c r="L105" s="34"/>
      <c r="M105" s="34"/>
      <c r="N105" s="34"/>
      <c r="O105" s="97"/>
      <c r="P105" s="97"/>
    </row>
    <row r="106" spans="1:16" hidden="1" x14ac:dyDescent="0.3">
      <c r="A106" s="82" t="s">
        <v>50</v>
      </c>
      <c r="B106" s="58" t="s">
        <v>43</v>
      </c>
      <c r="C106" s="58" t="s">
        <v>100</v>
      </c>
      <c r="D106" s="58" t="s">
        <v>128</v>
      </c>
      <c r="E106" s="58" t="s">
        <v>51</v>
      </c>
      <c r="F106" s="58">
        <v>213000</v>
      </c>
      <c r="G106" s="102" t="s">
        <v>129</v>
      </c>
      <c r="H106" s="32"/>
      <c r="I106" s="32"/>
      <c r="J106" s="32"/>
      <c r="K106" s="32"/>
      <c r="L106" s="32"/>
      <c r="M106" s="32"/>
      <c r="N106" s="32"/>
      <c r="O106" s="97"/>
      <c r="P106" s="97"/>
    </row>
    <row r="107" spans="1:16" hidden="1" x14ac:dyDescent="0.3">
      <c r="A107" s="716" t="s">
        <v>130</v>
      </c>
      <c r="B107" s="716"/>
      <c r="C107" s="716"/>
      <c r="D107" s="716"/>
      <c r="E107" s="716"/>
      <c r="F107" s="716"/>
      <c r="G107" s="716"/>
      <c r="H107" s="121">
        <f>SUM(H105:H106)</f>
        <v>0</v>
      </c>
      <c r="I107" s="121"/>
      <c r="J107" s="121"/>
      <c r="K107" s="121">
        <f t="shared" ref="K107:N107" si="13">SUM(K105:K106)</f>
        <v>0</v>
      </c>
      <c r="L107" s="121"/>
      <c r="M107" s="121"/>
      <c r="N107" s="121">
        <f t="shared" si="13"/>
        <v>0</v>
      </c>
      <c r="O107" s="122"/>
      <c r="P107" s="122"/>
    </row>
    <row r="108" spans="1:16" x14ac:dyDescent="0.3">
      <c r="A108" s="702" t="s">
        <v>115</v>
      </c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</row>
    <row r="109" spans="1:16" x14ac:dyDescent="0.3">
      <c r="A109" s="702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</row>
    <row r="110" spans="1:16" x14ac:dyDescent="0.3">
      <c r="A110" s="82" t="s">
        <v>42</v>
      </c>
      <c r="B110" s="28" t="s">
        <v>43</v>
      </c>
      <c r="C110" s="28" t="s">
        <v>44</v>
      </c>
      <c r="D110" s="58" t="s">
        <v>116</v>
      </c>
      <c r="E110" s="29" t="s">
        <v>46</v>
      </c>
      <c r="F110" s="46" t="s">
        <v>47</v>
      </c>
      <c r="G110" s="46" t="s">
        <v>180</v>
      </c>
      <c r="H110" s="32">
        <v>22542173.760000002</v>
      </c>
      <c r="I110" s="32"/>
      <c r="J110" s="32">
        <f t="shared" ref="J110:J112" si="14">H110+I110</f>
        <v>22542173.760000002</v>
      </c>
      <c r="K110" s="32">
        <v>0</v>
      </c>
      <c r="L110" s="32"/>
      <c r="M110" s="32">
        <f t="shared" ref="M110:M112" si="15">K110+L110</f>
        <v>0</v>
      </c>
      <c r="N110" s="32">
        <v>0</v>
      </c>
      <c r="O110" s="32"/>
      <c r="P110" s="32">
        <f t="shared" ref="P110:P116" si="16">N110+O110</f>
        <v>0</v>
      </c>
    </row>
    <row r="111" spans="1:16" x14ac:dyDescent="0.3">
      <c r="A111" s="82" t="s">
        <v>50</v>
      </c>
      <c r="B111" s="28" t="s">
        <v>43</v>
      </c>
      <c r="C111" s="28" t="s">
        <v>44</v>
      </c>
      <c r="D111" s="58" t="s">
        <v>116</v>
      </c>
      <c r="E111" s="29" t="s">
        <v>51</v>
      </c>
      <c r="F111" s="46" t="s">
        <v>52</v>
      </c>
      <c r="G111" s="46" t="s">
        <v>180</v>
      </c>
      <c r="H111" s="32">
        <v>5105802.3600000003</v>
      </c>
      <c r="I111" s="32"/>
      <c r="J111" s="32">
        <f t="shared" si="14"/>
        <v>5105802.3600000003</v>
      </c>
      <c r="K111" s="32">
        <v>0</v>
      </c>
      <c r="L111" s="32"/>
      <c r="M111" s="32">
        <f t="shared" si="15"/>
        <v>0</v>
      </c>
      <c r="N111" s="32">
        <v>0</v>
      </c>
      <c r="O111" s="32"/>
      <c r="P111" s="32">
        <f t="shared" si="16"/>
        <v>0</v>
      </c>
    </row>
    <row r="112" spans="1:16" x14ac:dyDescent="0.3">
      <c r="A112" s="82" t="s">
        <v>118</v>
      </c>
      <c r="B112" s="28" t="s">
        <v>43</v>
      </c>
      <c r="C112" s="28" t="s">
        <v>44</v>
      </c>
      <c r="D112" s="58" t="s">
        <v>116</v>
      </c>
      <c r="E112" s="29" t="s">
        <v>54</v>
      </c>
      <c r="F112" s="46" t="s">
        <v>119</v>
      </c>
      <c r="G112" s="46" t="s">
        <v>180</v>
      </c>
      <c r="H112" s="32">
        <v>47000</v>
      </c>
      <c r="I112" s="32"/>
      <c r="J112" s="32">
        <f t="shared" si="14"/>
        <v>47000</v>
      </c>
      <c r="K112" s="32">
        <v>0</v>
      </c>
      <c r="L112" s="32"/>
      <c r="M112" s="32">
        <f t="shared" si="15"/>
        <v>0</v>
      </c>
      <c r="N112" s="32">
        <v>0</v>
      </c>
      <c r="O112" s="32"/>
      <c r="P112" s="32">
        <f t="shared" si="16"/>
        <v>0</v>
      </c>
    </row>
    <row r="113" spans="1:16" x14ac:dyDescent="0.3">
      <c r="A113" s="715" t="s">
        <v>178</v>
      </c>
      <c r="B113" s="715"/>
      <c r="C113" s="715"/>
      <c r="D113" s="715"/>
      <c r="E113" s="715"/>
      <c r="F113" s="715"/>
      <c r="G113" s="715"/>
      <c r="H113" s="101">
        <f>SUM(H110:H112)</f>
        <v>27694976.120000001</v>
      </c>
      <c r="I113" s="101">
        <f t="shared" ref="I113:P113" si="17">SUM(I110:I112)</f>
        <v>0</v>
      </c>
      <c r="J113" s="101">
        <f t="shared" si="17"/>
        <v>27694976.120000001</v>
      </c>
      <c r="K113" s="101">
        <f t="shared" si="17"/>
        <v>0</v>
      </c>
      <c r="L113" s="101">
        <f t="shared" si="17"/>
        <v>0</v>
      </c>
      <c r="M113" s="101">
        <f t="shared" si="17"/>
        <v>0</v>
      </c>
      <c r="N113" s="101">
        <f t="shared" si="17"/>
        <v>0</v>
      </c>
      <c r="O113" s="101">
        <f t="shared" si="17"/>
        <v>0</v>
      </c>
      <c r="P113" s="101">
        <f t="shared" si="17"/>
        <v>0</v>
      </c>
    </row>
    <row r="114" spans="1:16" x14ac:dyDescent="0.3">
      <c r="A114" s="82" t="s">
        <v>42</v>
      </c>
      <c r="B114" s="28" t="s">
        <v>43</v>
      </c>
      <c r="C114" s="28" t="s">
        <v>100</v>
      </c>
      <c r="D114" s="58" t="s">
        <v>121</v>
      </c>
      <c r="E114" s="29" t="s">
        <v>46</v>
      </c>
      <c r="F114" s="46" t="s">
        <v>47</v>
      </c>
      <c r="G114" s="46" t="s">
        <v>180</v>
      </c>
      <c r="H114" s="32">
        <v>39662990.399999999</v>
      </c>
      <c r="I114" s="32"/>
      <c r="J114" s="32">
        <f t="shared" ref="J114:J116" si="18">H114+I114</f>
        <v>39662990.399999999</v>
      </c>
      <c r="K114" s="32">
        <v>0</v>
      </c>
      <c r="L114" s="32"/>
      <c r="M114" s="32">
        <f t="shared" ref="M114:M116" si="19">K114+L114</f>
        <v>0</v>
      </c>
      <c r="N114" s="32">
        <v>0</v>
      </c>
      <c r="O114" s="32"/>
      <c r="P114" s="32">
        <f t="shared" si="16"/>
        <v>0</v>
      </c>
    </row>
    <row r="115" spans="1:16" x14ac:dyDescent="0.3">
      <c r="A115" s="82" t="s">
        <v>50</v>
      </c>
      <c r="B115" s="28" t="s">
        <v>43</v>
      </c>
      <c r="C115" s="28" t="s">
        <v>100</v>
      </c>
      <c r="D115" s="58" t="s">
        <v>121</v>
      </c>
      <c r="E115" s="29" t="s">
        <v>51</v>
      </c>
      <c r="F115" s="46" t="s">
        <v>52</v>
      </c>
      <c r="G115" s="46" t="s">
        <v>180</v>
      </c>
      <c r="H115" s="32">
        <v>8983667.3300000001</v>
      </c>
      <c r="I115" s="32"/>
      <c r="J115" s="32">
        <f t="shared" si="18"/>
        <v>8983667.3300000001</v>
      </c>
      <c r="K115" s="32">
        <v>0</v>
      </c>
      <c r="L115" s="32"/>
      <c r="M115" s="32">
        <f t="shared" si="19"/>
        <v>0</v>
      </c>
      <c r="N115" s="32">
        <v>0</v>
      </c>
      <c r="O115" s="32"/>
      <c r="P115" s="32">
        <f t="shared" si="16"/>
        <v>0</v>
      </c>
    </row>
    <row r="116" spans="1:16" x14ac:dyDescent="0.3">
      <c r="A116" s="82" t="s">
        <v>118</v>
      </c>
      <c r="B116" s="28" t="s">
        <v>43</v>
      </c>
      <c r="C116" s="28" t="s">
        <v>100</v>
      </c>
      <c r="D116" s="58" t="s">
        <v>121</v>
      </c>
      <c r="E116" s="29" t="s">
        <v>54</v>
      </c>
      <c r="F116" s="46" t="s">
        <v>119</v>
      </c>
      <c r="G116" s="46" t="s">
        <v>180</v>
      </c>
      <c r="H116" s="32">
        <v>54991.59</v>
      </c>
      <c r="I116" s="32"/>
      <c r="J116" s="32">
        <f t="shared" si="18"/>
        <v>54991.59</v>
      </c>
      <c r="K116" s="32">
        <v>0</v>
      </c>
      <c r="L116" s="32"/>
      <c r="M116" s="32">
        <f t="shared" si="19"/>
        <v>0</v>
      </c>
      <c r="N116" s="32">
        <v>0</v>
      </c>
      <c r="O116" s="32"/>
      <c r="P116" s="32">
        <f t="shared" si="16"/>
        <v>0</v>
      </c>
    </row>
    <row r="117" spans="1:16" x14ac:dyDescent="0.3">
      <c r="A117" s="715" t="s">
        <v>178</v>
      </c>
      <c r="B117" s="715"/>
      <c r="C117" s="715"/>
      <c r="D117" s="715"/>
      <c r="E117" s="715"/>
      <c r="F117" s="715"/>
      <c r="G117" s="715"/>
      <c r="H117" s="101">
        <f>SUM(H114:H116)</f>
        <v>48701649.32</v>
      </c>
      <c r="I117" s="101">
        <f t="shared" ref="I117:P117" si="20">SUM(I114:I116)</f>
        <v>0</v>
      </c>
      <c r="J117" s="101">
        <f t="shared" si="20"/>
        <v>48701649.32</v>
      </c>
      <c r="K117" s="101">
        <f t="shared" si="20"/>
        <v>0</v>
      </c>
      <c r="L117" s="101">
        <f t="shared" si="20"/>
        <v>0</v>
      </c>
      <c r="M117" s="101">
        <f t="shared" si="20"/>
        <v>0</v>
      </c>
      <c r="N117" s="101">
        <f t="shared" si="20"/>
        <v>0</v>
      </c>
      <c r="O117" s="101">
        <f t="shared" si="20"/>
        <v>0</v>
      </c>
      <c r="P117" s="101">
        <f t="shared" si="20"/>
        <v>0</v>
      </c>
    </row>
    <row r="118" spans="1:16" x14ac:dyDescent="0.3">
      <c r="A118" s="706" t="s">
        <v>179</v>
      </c>
      <c r="B118" s="706"/>
      <c r="C118" s="706"/>
      <c r="D118" s="706"/>
      <c r="E118" s="706"/>
      <c r="F118" s="706"/>
      <c r="G118" s="706"/>
      <c r="H118" s="101">
        <f>H113+H117</f>
        <v>76396625.439999998</v>
      </c>
      <c r="I118" s="101">
        <f t="shared" ref="I118:P118" si="21">I113+I117</f>
        <v>0</v>
      </c>
      <c r="J118" s="101">
        <f t="shared" si="21"/>
        <v>76396625.439999998</v>
      </c>
      <c r="K118" s="101">
        <f t="shared" si="21"/>
        <v>0</v>
      </c>
      <c r="L118" s="101">
        <f t="shared" si="21"/>
        <v>0</v>
      </c>
      <c r="M118" s="101">
        <f t="shared" si="21"/>
        <v>0</v>
      </c>
      <c r="N118" s="101">
        <f t="shared" si="21"/>
        <v>0</v>
      </c>
      <c r="O118" s="101">
        <f t="shared" si="21"/>
        <v>0</v>
      </c>
      <c r="P118" s="101">
        <f t="shared" si="21"/>
        <v>0</v>
      </c>
    </row>
    <row r="119" spans="1:16" ht="28.95" customHeight="1" x14ac:dyDescent="0.3">
      <c r="A119" s="702" t="s">
        <v>160</v>
      </c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</row>
    <row r="120" spans="1:16" ht="26.4" x14ac:dyDescent="0.3">
      <c r="A120" s="104" t="s">
        <v>161</v>
      </c>
      <c r="B120" s="40">
        <v>10</v>
      </c>
      <c r="C120" s="40" t="s">
        <v>162</v>
      </c>
      <c r="D120" s="45" t="s">
        <v>163</v>
      </c>
      <c r="E120" s="45" t="s">
        <v>174</v>
      </c>
      <c r="F120" s="45" t="s">
        <v>165</v>
      </c>
      <c r="G120" s="45" t="s">
        <v>182</v>
      </c>
      <c r="H120" s="32">
        <v>2216000</v>
      </c>
      <c r="I120" s="32"/>
      <c r="J120" s="32">
        <f>H120+I120</f>
        <v>2216000</v>
      </c>
      <c r="K120" s="32">
        <v>0</v>
      </c>
      <c r="L120" s="32"/>
      <c r="M120" s="32">
        <f>K120+L120</f>
        <v>0</v>
      </c>
      <c r="N120" s="32">
        <v>0</v>
      </c>
      <c r="O120" s="97"/>
      <c r="P120" s="32">
        <f>N120+O120</f>
        <v>0</v>
      </c>
    </row>
    <row r="121" spans="1:16" x14ac:dyDescent="0.3">
      <c r="A121" s="708" t="s">
        <v>167</v>
      </c>
      <c r="B121" s="709"/>
      <c r="C121" s="709"/>
      <c r="D121" s="709"/>
      <c r="E121" s="709"/>
      <c r="F121" s="709"/>
      <c r="G121" s="710"/>
      <c r="H121" s="101">
        <f t="shared" ref="H121:P121" si="22">SUM(H120:H120)</f>
        <v>2216000</v>
      </c>
      <c r="I121" s="101">
        <f t="shared" si="22"/>
        <v>0</v>
      </c>
      <c r="J121" s="101">
        <f t="shared" si="22"/>
        <v>2216000</v>
      </c>
      <c r="K121" s="101">
        <f t="shared" si="22"/>
        <v>0</v>
      </c>
      <c r="L121" s="101">
        <f t="shared" si="22"/>
        <v>0</v>
      </c>
      <c r="M121" s="101">
        <f t="shared" si="22"/>
        <v>0</v>
      </c>
      <c r="N121" s="101">
        <f t="shared" si="22"/>
        <v>0</v>
      </c>
      <c r="O121" s="101">
        <f t="shared" si="22"/>
        <v>0</v>
      </c>
      <c r="P121" s="101">
        <f t="shared" si="22"/>
        <v>0</v>
      </c>
    </row>
    <row r="122" spans="1:16" ht="25.2" customHeight="1" x14ac:dyDescent="0.3">
      <c r="A122" s="711" t="s">
        <v>168</v>
      </c>
      <c r="B122" s="712"/>
      <c r="C122" s="712"/>
      <c r="D122" s="712"/>
      <c r="E122" s="712"/>
      <c r="F122" s="712"/>
      <c r="G122" s="712"/>
      <c r="H122" s="712"/>
      <c r="I122" s="712"/>
      <c r="J122" s="712"/>
      <c r="K122" s="712"/>
      <c r="L122" s="712"/>
      <c r="M122" s="712"/>
      <c r="N122" s="712"/>
      <c r="O122" s="712"/>
      <c r="P122" s="713"/>
    </row>
    <row r="123" spans="1:16" ht="26.4" x14ac:dyDescent="0.3">
      <c r="A123" s="105" t="s">
        <v>161</v>
      </c>
      <c r="B123" s="106" t="s">
        <v>43</v>
      </c>
      <c r="C123" s="106" t="s">
        <v>100</v>
      </c>
      <c r="D123" s="107" t="s">
        <v>169</v>
      </c>
      <c r="E123" s="107" t="s">
        <v>164</v>
      </c>
      <c r="F123" s="107" t="s">
        <v>165</v>
      </c>
      <c r="G123" s="108" t="s">
        <v>170</v>
      </c>
      <c r="H123" s="32">
        <v>876245</v>
      </c>
      <c r="I123" s="32"/>
      <c r="J123" s="32">
        <f>H123+I123</f>
        <v>876245</v>
      </c>
      <c r="K123" s="32">
        <v>0</v>
      </c>
      <c r="L123" s="32"/>
      <c r="M123" s="32">
        <f t="shared" ref="M123:M124" si="23">K123+L123</f>
        <v>0</v>
      </c>
      <c r="N123" s="32">
        <v>0</v>
      </c>
      <c r="O123" s="97"/>
      <c r="P123" s="32">
        <f t="shared" ref="P123:P124" si="24">N123+O123</f>
        <v>0</v>
      </c>
    </row>
    <row r="124" spans="1:16" x14ac:dyDescent="0.3">
      <c r="A124" s="105" t="s">
        <v>175</v>
      </c>
      <c r="B124" s="40" t="s">
        <v>172</v>
      </c>
      <c r="C124" s="40" t="s">
        <v>173</v>
      </c>
      <c r="D124" s="45" t="s">
        <v>169</v>
      </c>
      <c r="E124" s="45" t="s">
        <v>174</v>
      </c>
      <c r="F124" s="45" t="s">
        <v>171</v>
      </c>
      <c r="G124" s="45" t="s">
        <v>170</v>
      </c>
      <c r="H124" s="32">
        <v>93777</v>
      </c>
      <c r="I124" s="32"/>
      <c r="J124" s="32">
        <f>H124+I124</f>
        <v>93777</v>
      </c>
      <c r="K124" s="32">
        <v>0</v>
      </c>
      <c r="L124" s="32"/>
      <c r="M124" s="32">
        <f t="shared" si="23"/>
        <v>0</v>
      </c>
      <c r="N124" s="32">
        <v>0</v>
      </c>
      <c r="O124" s="97"/>
      <c r="P124" s="32">
        <f t="shared" si="24"/>
        <v>0</v>
      </c>
    </row>
    <row r="125" spans="1:16" x14ac:dyDescent="0.3">
      <c r="A125" s="708" t="s">
        <v>176</v>
      </c>
      <c r="B125" s="709"/>
      <c r="C125" s="709"/>
      <c r="D125" s="709"/>
      <c r="E125" s="709"/>
      <c r="F125" s="709"/>
      <c r="G125" s="710"/>
      <c r="H125" s="101">
        <f>SUM(H123:H124)</f>
        <v>970022</v>
      </c>
      <c r="I125" s="101">
        <f t="shared" ref="I125:P125" si="25">SUM(I123:I124)</f>
        <v>0</v>
      </c>
      <c r="J125" s="101">
        <f t="shared" si="25"/>
        <v>970022</v>
      </c>
      <c r="K125" s="101">
        <f t="shared" si="25"/>
        <v>0</v>
      </c>
      <c r="L125" s="101">
        <f t="shared" si="25"/>
        <v>0</v>
      </c>
      <c r="M125" s="101">
        <f t="shared" si="25"/>
        <v>0</v>
      </c>
      <c r="N125" s="101">
        <f t="shared" si="25"/>
        <v>0</v>
      </c>
      <c r="O125" s="101">
        <f t="shared" si="25"/>
        <v>0</v>
      </c>
      <c r="P125" s="101">
        <f t="shared" si="25"/>
        <v>0</v>
      </c>
    </row>
    <row r="126" spans="1:16" x14ac:dyDescent="0.3">
      <c r="A126" s="717" t="s">
        <v>187</v>
      </c>
      <c r="B126" s="718"/>
      <c r="C126" s="718"/>
      <c r="D126" s="718"/>
      <c r="E126" s="718"/>
      <c r="F126" s="718"/>
      <c r="G126" s="718"/>
      <c r="H126" s="718"/>
      <c r="I126" s="718"/>
      <c r="J126" s="718"/>
      <c r="K126" s="718"/>
      <c r="L126" s="718"/>
      <c r="M126" s="718"/>
      <c r="N126" s="718"/>
      <c r="O126" s="718"/>
      <c r="P126" s="719"/>
    </row>
    <row r="127" spans="1:16" ht="26.4" x14ac:dyDescent="0.3">
      <c r="A127" s="129" t="s">
        <v>81</v>
      </c>
      <c r="B127" s="130" t="s">
        <v>43</v>
      </c>
      <c r="C127" s="131" t="s">
        <v>100</v>
      </c>
      <c r="D127" s="131" t="s">
        <v>188</v>
      </c>
      <c r="E127" s="131">
        <v>244</v>
      </c>
      <c r="F127" s="131" t="s">
        <v>82</v>
      </c>
      <c r="G127" s="132" t="s">
        <v>189</v>
      </c>
      <c r="H127" s="32">
        <v>3150000</v>
      </c>
      <c r="I127" s="32"/>
      <c r="J127" s="32">
        <f>H127+I127</f>
        <v>3150000</v>
      </c>
      <c r="K127" s="32">
        <v>0</v>
      </c>
      <c r="L127" s="32"/>
      <c r="M127" s="32">
        <f t="shared" ref="M127" si="26">K127+L127</f>
        <v>0</v>
      </c>
      <c r="N127" s="32">
        <v>0</v>
      </c>
      <c r="O127" s="97"/>
      <c r="P127" s="32">
        <f t="shared" ref="P127" si="27">N127+O127</f>
        <v>0</v>
      </c>
    </row>
    <row r="128" spans="1:16" x14ac:dyDescent="0.3">
      <c r="A128" s="708" t="s">
        <v>190</v>
      </c>
      <c r="B128" s="709"/>
      <c r="C128" s="709"/>
      <c r="D128" s="709"/>
      <c r="E128" s="709"/>
      <c r="F128" s="709"/>
      <c r="G128" s="710"/>
      <c r="H128" s="101">
        <f>SUM(H127)</f>
        <v>3150000</v>
      </c>
      <c r="I128" s="101">
        <f t="shared" ref="I128:P128" si="28">SUM(I127)</f>
        <v>0</v>
      </c>
      <c r="J128" s="101">
        <f t="shared" si="28"/>
        <v>3150000</v>
      </c>
      <c r="K128" s="101">
        <f t="shared" si="28"/>
        <v>0</v>
      </c>
      <c r="L128" s="101">
        <f t="shared" si="28"/>
        <v>0</v>
      </c>
      <c r="M128" s="101">
        <f t="shared" si="28"/>
        <v>0</v>
      </c>
      <c r="N128" s="101">
        <f t="shared" si="28"/>
        <v>0</v>
      </c>
      <c r="O128" s="101">
        <f t="shared" si="28"/>
        <v>0</v>
      </c>
      <c r="P128" s="101">
        <f t="shared" si="28"/>
        <v>0</v>
      </c>
    </row>
    <row r="129" spans="1:16" x14ac:dyDescent="0.3">
      <c r="A129" s="720" t="s">
        <v>191</v>
      </c>
      <c r="B129" s="721"/>
      <c r="C129" s="721"/>
      <c r="D129" s="721"/>
      <c r="E129" s="721"/>
      <c r="F129" s="721"/>
      <c r="G129" s="721"/>
      <c r="H129" s="721"/>
      <c r="I129" s="721"/>
      <c r="J129" s="721"/>
      <c r="K129" s="721"/>
      <c r="L129" s="721"/>
      <c r="M129" s="721"/>
      <c r="N129" s="721"/>
      <c r="O129" s="721"/>
      <c r="P129" s="722"/>
    </row>
    <row r="130" spans="1:16" ht="26.4" x14ac:dyDescent="0.3">
      <c r="A130" s="133" t="s">
        <v>192</v>
      </c>
      <c r="B130" s="133" t="s">
        <v>172</v>
      </c>
      <c r="C130" s="133" t="s">
        <v>173</v>
      </c>
      <c r="D130" s="134" t="s">
        <v>193</v>
      </c>
      <c r="E130" s="134" t="s">
        <v>164</v>
      </c>
      <c r="F130" s="134" t="s">
        <v>165</v>
      </c>
      <c r="G130" s="132" t="s">
        <v>195</v>
      </c>
      <c r="H130" s="32">
        <v>1260000</v>
      </c>
      <c r="I130" s="32"/>
      <c r="J130" s="32">
        <f t="shared" ref="J130:J131" si="29">H130+I130</f>
        <v>1260000</v>
      </c>
      <c r="K130" s="32">
        <v>0</v>
      </c>
      <c r="L130" s="32"/>
      <c r="M130" s="32">
        <f t="shared" ref="M130:M131" si="30">K130+L130</f>
        <v>0</v>
      </c>
      <c r="N130" s="32">
        <v>0</v>
      </c>
      <c r="O130" s="97"/>
      <c r="P130" s="32">
        <f t="shared" ref="P130:P131" si="31">N130+O130</f>
        <v>0</v>
      </c>
    </row>
    <row r="131" spans="1:16" ht="26.4" x14ac:dyDescent="0.3">
      <c r="A131" s="133" t="s">
        <v>192</v>
      </c>
      <c r="B131" s="133" t="s">
        <v>172</v>
      </c>
      <c r="C131" s="133" t="s">
        <v>173</v>
      </c>
      <c r="D131" s="134" t="s">
        <v>194</v>
      </c>
      <c r="E131" s="134" t="s">
        <v>164</v>
      </c>
      <c r="F131" s="134" t="s">
        <v>165</v>
      </c>
      <c r="G131" s="132" t="s">
        <v>48</v>
      </c>
      <c r="H131" s="32">
        <v>540000</v>
      </c>
      <c r="I131" s="32"/>
      <c r="J131" s="32">
        <f t="shared" si="29"/>
        <v>540000</v>
      </c>
      <c r="K131" s="32">
        <v>0</v>
      </c>
      <c r="L131" s="32"/>
      <c r="M131" s="32">
        <f t="shared" si="30"/>
        <v>0</v>
      </c>
      <c r="N131" s="32">
        <v>0</v>
      </c>
      <c r="O131" s="97"/>
      <c r="P131" s="32">
        <f t="shared" si="31"/>
        <v>0</v>
      </c>
    </row>
    <row r="132" spans="1:16" x14ac:dyDescent="0.3">
      <c r="A132" s="708" t="s">
        <v>196</v>
      </c>
      <c r="B132" s="709"/>
      <c r="C132" s="709"/>
      <c r="D132" s="709"/>
      <c r="E132" s="709"/>
      <c r="F132" s="709"/>
      <c r="G132" s="710"/>
      <c r="H132" s="101">
        <f>SUM(H130:H131)</f>
        <v>1800000</v>
      </c>
      <c r="I132" s="101">
        <f t="shared" ref="I132:P132" si="32">SUM(I130:I131)</f>
        <v>0</v>
      </c>
      <c r="J132" s="101">
        <f t="shared" si="32"/>
        <v>1800000</v>
      </c>
      <c r="K132" s="101">
        <f t="shared" si="32"/>
        <v>0</v>
      </c>
      <c r="L132" s="101">
        <f t="shared" si="32"/>
        <v>0</v>
      </c>
      <c r="M132" s="101">
        <f t="shared" si="32"/>
        <v>0</v>
      </c>
      <c r="N132" s="101">
        <f t="shared" si="32"/>
        <v>0</v>
      </c>
      <c r="O132" s="101">
        <f t="shared" si="32"/>
        <v>0</v>
      </c>
      <c r="P132" s="101">
        <f t="shared" si="32"/>
        <v>0</v>
      </c>
    </row>
    <row r="133" spans="1:16" x14ac:dyDescent="0.3">
      <c r="A133" s="701" t="s">
        <v>131</v>
      </c>
      <c r="B133" s="701"/>
      <c r="C133" s="701"/>
      <c r="D133" s="701"/>
      <c r="E133" s="701"/>
      <c r="F133" s="701"/>
      <c r="G133" s="701"/>
      <c r="H133" s="103">
        <f>H60+H88+H91+H103+H107+H121+H125+H118+H128+H132</f>
        <v>114034959.59999999</v>
      </c>
      <c r="I133" s="103">
        <f t="shared" ref="I133:P133" si="33">I60+I88+I91+I103+I107+I121+I125+I118+I128+I132</f>
        <v>0</v>
      </c>
      <c r="J133" s="103">
        <f t="shared" si="33"/>
        <v>114034959.59999999</v>
      </c>
      <c r="K133" s="103">
        <f t="shared" si="33"/>
        <v>33521479.18</v>
      </c>
      <c r="L133" s="103">
        <f t="shared" si="33"/>
        <v>0</v>
      </c>
      <c r="M133" s="103">
        <f t="shared" si="33"/>
        <v>33521479.18</v>
      </c>
      <c r="N133" s="103">
        <f t="shared" si="33"/>
        <v>34259965.640000001</v>
      </c>
      <c r="O133" s="103">
        <f t="shared" si="33"/>
        <v>0</v>
      </c>
      <c r="P133" s="103">
        <f t="shared" si="33"/>
        <v>34259965.640000001</v>
      </c>
    </row>
    <row r="134" spans="1:1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6" x14ac:dyDescent="0.3">
      <c r="A135" s="72" t="s">
        <v>132</v>
      </c>
      <c r="B135" s="73"/>
      <c r="C135" s="72"/>
      <c r="D135" s="72"/>
      <c r="E135" s="698" t="s">
        <v>133</v>
      </c>
      <c r="F135" s="698"/>
      <c r="G135" s="698"/>
      <c r="H135" s="1"/>
      <c r="I135" s="1"/>
      <c r="J135" s="1"/>
      <c r="K135" s="1"/>
      <c r="L135" s="1"/>
      <c r="M135" s="1"/>
      <c r="N135" s="1"/>
    </row>
    <row r="136" spans="1:16" x14ac:dyDescent="0.3">
      <c r="A136" s="2" t="s">
        <v>134</v>
      </c>
      <c r="B136" s="696" t="s">
        <v>135</v>
      </c>
      <c r="C136" s="699"/>
      <c r="D136" s="699"/>
      <c r="E136" s="699" t="s">
        <v>136</v>
      </c>
      <c r="F136" s="699"/>
      <c r="G136" s="699"/>
      <c r="H136" s="1"/>
      <c r="I136" s="1"/>
      <c r="J136" s="1"/>
      <c r="K136" s="1"/>
      <c r="L136" s="1"/>
      <c r="M136" s="1"/>
      <c r="N136" s="1"/>
    </row>
    <row r="137" spans="1:16" x14ac:dyDescent="0.3">
      <c r="A137" s="2"/>
      <c r="B137" s="127"/>
      <c r="C137" s="127"/>
      <c r="D137" s="127"/>
      <c r="E137" s="127"/>
      <c r="F137" s="127"/>
      <c r="G137" s="127"/>
      <c r="H137" s="1"/>
      <c r="I137" s="1"/>
      <c r="J137" s="1"/>
      <c r="K137" s="1"/>
      <c r="L137" s="1"/>
      <c r="M137" s="1"/>
      <c r="N137" s="1"/>
    </row>
    <row r="138" spans="1:16" x14ac:dyDescent="0.3">
      <c r="A138" s="72" t="s">
        <v>152</v>
      </c>
      <c r="B138" s="73"/>
      <c r="C138" s="75"/>
      <c r="D138" s="75"/>
      <c r="E138" s="5"/>
      <c r="F138" s="695" t="s">
        <v>138</v>
      </c>
      <c r="G138" s="695"/>
      <c r="H138" s="1"/>
      <c r="I138" s="1"/>
      <c r="J138" s="1"/>
      <c r="K138" s="1"/>
      <c r="L138" s="1"/>
      <c r="M138" s="1"/>
      <c r="N138" s="1"/>
    </row>
    <row r="139" spans="1:16" x14ac:dyDescent="0.3">
      <c r="A139" s="2" t="s">
        <v>134</v>
      </c>
      <c r="B139" s="696" t="s">
        <v>135</v>
      </c>
      <c r="C139" s="697"/>
      <c r="D139" s="697"/>
      <c r="E139" s="76"/>
      <c r="F139" s="697" t="s">
        <v>136</v>
      </c>
      <c r="G139" s="697"/>
      <c r="H139" s="1"/>
      <c r="I139" s="1"/>
      <c r="J139" s="1"/>
      <c r="K139" s="1"/>
      <c r="L139" s="1"/>
      <c r="M139" s="1"/>
      <c r="N139" s="1"/>
    </row>
    <row r="140" spans="1:16" x14ac:dyDescent="0.3">
      <c r="A140" s="2"/>
      <c r="B140" s="2"/>
      <c r="C140" s="2"/>
      <c r="D140" s="2"/>
      <c r="E140" s="2"/>
      <c r="F140" s="2"/>
      <c r="G140" s="2"/>
      <c r="H140" s="1"/>
      <c r="I140" s="1"/>
      <c r="J140" s="1"/>
      <c r="K140" s="1"/>
      <c r="L140" s="1"/>
      <c r="M140" s="1"/>
      <c r="N140" s="1"/>
    </row>
    <row r="141" spans="1:16" x14ac:dyDescent="0.3">
      <c r="A141" s="72" t="s">
        <v>153</v>
      </c>
      <c r="B141" s="73"/>
      <c r="C141" s="75"/>
      <c r="D141" s="75"/>
      <c r="E141" s="5"/>
      <c r="F141" s="695" t="s">
        <v>140</v>
      </c>
      <c r="G141" s="695"/>
      <c r="H141" s="1"/>
      <c r="I141" s="1"/>
      <c r="J141" s="1"/>
      <c r="K141" s="1"/>
      <c r="L141" s="1"/>
      <c r="M141" s="1"/>
      <c r="N141" s="1"/>
    </row>
    <row r="142" spans="1:16" x14ac:dyDescent="0.3">
      <c r="A142" s="2" t="s">
        <v>141</v>
      </c>
      <c r="B142" s="696" t="s">
        <v>135</v>
      </c>
      <c r="C142" s="697"/>
      <c r="D142" s="697"/>
      <c r="E142" s="76"/>
      <c r="F142" s="697" t="s">
        <v>136</v>
      </c>
      <c r="G142" s="697"/>
      <c r="H142" s="1"/>
      <c r="I142" s="1"/>
      <c r="J142" s="1"/>
      <c r="K142" s="1"/>
      <c r="L142" s="1"/>
      <c r="M142" s="1"/>
      <c r="N142" s="1"/>
    </row>
  </sheetData>
  <mergeCells count="49">
    <mergeCell ref="A36:P36"/>
    <mergeCell ref="F14:N14"/>
    <mergeCell ref="B24:I24"/>
    <mergeCell ref="B27:G28"/>
    <mergeCell ref="B29:G29"/>
    <mergeCell ref="B30:G30"/>
    <mergeCell ref="A33:A34"/>
    <mergeCell ref="B33:B34"/>
    <mergeCell ref="C33:C34"/>
    <mergeCell ref="D33:D34"/>
    <mergeCell ref="E33:E34"/>
    <mergeCell ref="F33:F34"/>
    <mergeCell ref="G33:G34"/>
    <mergeCell ref="H33:J33"/>
    <mergeCell ref="K33:M33"/>
    <mergeCell ref="N33:P33"/>
    <mergeCell ref="A108:P109"/>
    <mergeCell ref="A60:G60"/>
    <mergeCell ref="A61:P61"/>
    <mergeCell ref="A88:G88"/>
    <mergeCell ref="A89:P89"/>
    <mergeCell ref="A91:G91"/>
    <mergeCell ref="A92:N93"/>
    <mergeCell ref="A97:G97"/>
    <mergeCell ref="A102:G102"/>
    <mergeCell ref="A103:G103"/>
    <mergeCell ref="A104:N104"/>
    <mergeCell ref="A107:G107"/>
    <mergeCell ref="A133:G133"/>
    <mergeCell ref="A113:G113"/>
    <mergeCell ref="A117:G117"/>
    <mergeCell ref="A118:G118"/>
    <mergeCell ref="A119:P119"/>
    <mergeCell ref="A121:G121"/>
    <mergeCell ref="A122:P122"/>
    <mergeCell ref="A125:G125"/>
    <mergeCell ref="A126:P126"/>
    <mergeCell ref="A128:G128"/>
    <mergeCell ref="A129:P129"/>
    <mergeCell ref="A132:G132"/>
    <mergeCell ref="F141:G141"/>
    <mergeCell ref="B142:D142"/>
    <mergeCell ref="F142:G142"/>
    <mergeCell ref="E135:G135"/>
    <mergeCell ref="B136:D136"/>
    <mergeCell ref="E136:G136"/>
    <mergeCell ref="F138:G138"/>
    <mergeCell ref="B139:D139"/>
    <mergeCell ref="F139:G139"/>
  </mergeCells>
  <pageMargins left="0.47244094488188981" right="0.15748031496062992" top="0.27559055118110237" bottom="0.19685039370078741" header="0.15748031496062992" footer="0.15748031496062992"/>
  <pageSetup paperSize="9" scale="53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84</vt:i4>
      </vt:variant>
    </vt:vector>
  </HeadingPairs>
  <TitlesOfParts>
    <vt:vector size="84" baseType="lpstr">
      <vt:lpstr>2025</vt:lpstr>
      <vt:lpstr>14.01</vt:lpstr>
      <vt:lpstr>15.01</vt:lpstr>
      <vt:lpstr>16.01</vt:lpstr>
      <vt:lpstr>17.01</vt:lpstr>
      <vt:lpstr>21.01</vt:lpstr>
      <vt:lpstr>27.01</vt:lpstr>
      <vt:lpstr>29.01</vt:lpstr>
      <vt:lpstr>30.01</vt:lpstr>
      <vt:lpstr>03.02</vt:lpstr>
      <vt:lpstr>12.02</vt:lpstr>
      <vt:lpstr>14.02</vt:lpstr>
      <vt:lpstr>17.02</vt:lpstr>
      <vt:lpstr>18.02</vt:lpstr>
      <vt:lpstr>26.02</vt:lpstr>
      <vt:lpstr>27.02</vt:lpstr>
      <vt:lpstr>03.03</vt:lpstr>
      <vt:lpstr>10.03</vt:lpstr>
      <vt:lpstr>14.03</vt:lpstr>
      <vt:lpstr>19.03</vt:lpstr>
      <vt:lpstr>21.03</vt:lpstr>
      <vt:lpstr>24.03</vt:lpstr>
      <vt:lpstr>26.03</vt:lpstr>
      <vt:lpstr>02.04</vt:lpstr>
      <vt:lpstr>03.04</vt:lpstr>
      <vt:lpstr>07.04</vt:lpstr>
      <vt:lpstr>08.04</vt:lpstr>
      <vt:lpstr>14.04</vt:lpstr>
      <vt:lpstr>15.04</vt:lpstr>
      <vt:lpstr>17.04</vt:lpstr>
      <vt:lpstr>24.04</vt:lpstr>
      <vt:lpstr>25.04</vt:lpstr>
      <vt:lpstr>28.04</vt:lpstr>
      <vt:lpstr>29.04</vt:lpstr>
      <vt:lpstr>05.05</vt:lpstr>
      <vt:lpstr>07.05</vt:lpstr>
      <vt:lpstr>16.05</vt:lpstr>
      <vt:lpstr>19.05</vt:lpstr>
      <vt:lpstr>23.05</vt:lpstr>
      <vt:lpstr>27.05</vt:lpstr>
      <vt:lpstr>28.05</vt:lpstr>
      <vt:lpstr>30.05</vt:lpstr>
      <vt:lpstr>03.06</vt:lpstr>
      <vt:lpstr>04.06</vt:lpstr>
      <vt:lpstr>09.06</vt:lpstr>
      <vt:lpstr>11.06</vt:lpstr>
      <vt:lpstr>16.06</vt:lpstr>
      <vt:lpstr>23.06</vt:lpstr>
      <vt:lpstr>26.06</vt:lpstr>
      <vt:lpstr>01.07</vt:lpstr>
      <vt:lpstr>02.07</vt:lpstr>
      <vt:lpstr>09.07</vt:lpstr>
      <vt:lpstr>10.07</vt:lpstr>
      <vt:lpstr>17.07</vt:lpstr>
      <vt:lpstr>23.07</vt:lpstr>
      <vt:lpstr>24.07</vt:lpstr>
      <vt:lpstr>25.07</vt:lpstr>
      <vt:lpstr>05.08</vt:lpstr>
      <vt:lpstr>06.08</vt:lpstr>
      <vt:lpstr>19.08</vt:lpstr>
      <vt:lpstr>04.09</vt:lpstr>
      <vt:lpstr>05.09</vt:lpstr>
      <vt:lpstr>10.09</vt:lpstr>
      <vt:lpstr>11.09</vt:lpstr>
      <vt:lpstr>15.09</vt:lpstr>
      <vt:lpstr>22.09</vt:lpstr>
      <vt:lpstr>24.09</vt:lpstr>
      <vt:lpstr>26.09</vt:lpstr>
      <vt:lpstr>30.09</vt:lpstr>
      <vt:lpstr>02.10</vt:lpstr>
      <vt:lpstr>06.10</vt:lpstr>
      <vt:lpstr>09.10</vt:lpstr>
      <vt:lpstr>17,10</vt:lpstr>
      <vt:lpstr>21,10</vt:lpstr>
      <vt:lpstr>23.10</vt:lpstr>
      <vt:lpstr>29.10</vt:lpstr>
      <vt:lpstr>30.10</vt:lpstr>
      <vt:lpstr>31.10</vt:lpstr>
      <vt:lpstr>05.11</vt:lpstr>
      <vt:lpstr>06.11</vt:lpstr>
      <vt:lpstr>10.11</vt:lpstr>
      <vt:lpstr>12.11</vt:lpstr>
      <vt:lpstr>17.11</vt:lpstr>
      <vt:lpstr>18.11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2025-11-19T11:07:39Z</cp:lastPrinted>
  <dcterms:created xsi:type="dcterms:W3CDTF">2024-12-17T06:53:44Z</dcterms:created>
  <dcterms:modified xsi:type="dcterms:W3CDTF">2025-11-20T11:46:52Z</dcterms:modified>
</cp:coreProperties>
</file>